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435" tabRatio="782" activeTab="1"/>
  </bookViews>
  <sheets>
    <sheet name="RAPORTI FINAN JAN-QERSH" sheetId="1" r:id="rId1"/>
    <sheet name="janar-qershor 2019" sheetId="2" r:id="rId2"/>
    <sheet name="krahasimi jan-qersh 2019-18" sheetId="5" r:id="rId3"/>
    <sheet name="MALLRAT DHE SHERBIMET" sheetId="8" r:id="rId4"/>
    <sheet name="RAPORT I THV  jan-qersh 2019" sheetId="6" r:id="rId5"/>
    <sheet name="INVESTIME KAPITALE JAN-QER 2019" sheetId="7" r:id="rId6"/>
  </sheets>
  <definedNames>
    <definedName name="_xlnm._FilterDatabase" localSheetId="1" hidden="1">'janar-qershor 2019'!$A$4:$H$119</definedName>
    <definedName name="_xlnm._FilterDatabase" localSheetId="4" hidden="1">'RAPORT I THV  jan-qersh 2019'!$A$3:$G$47</definedName>
  </definedNames>
  <calcPr calcId="152511"/>
</workbook>
</file>

<file path=xl/calcChain.xml><?xml version="1.0" encoding="utf-8"?>
<calcChain xmlns="http://schemas.openxmlformats.org/spreadsheetml/2006/main">
  <c r="D70" i="8" l="1"/>
  <c r="C70" i="8"/>
  <c r="E70" i="8" s="1"/>
  <c r="E69" i="8"/>
  <c r="E68" i="8"/>
  <c r="E67" i="8"/>
  <c r="E66" i="8"/>
  <c r="D55" i="8"/>
  <c r="C55" i="8"/>
  <c r="E55" i="8" s="1"/>
  <c r="E54" i="8"/>
  <c r="E53" i="8"/>
  <c r="E52" i="8"/>
  <c r="I59" i="7"/>
  <c r="I58" i="7" s="1"/>
  <c r="J58" i="7"/>
  <c r="H58" i="7"/>
  <c r="G58" i="7"/>
  <c r="F58" i="7"/>
  <c r="E58" i="7"/>
  <c r="D58" i="7"/>
  <c r="C58" i="7"/>
  <c r="I57" i="7"/>
  <c r="I56" i="7"/>
  <c r="I55" i="7"/>
  <c r="I54" i="7"/>
  <c r="I53" i="7"/>
  <c r="I52" i="7"/>
  <c r="I51" i="7"/>
  <c r="I50" i="7" s="1"/>
  <c r="I49" i="7" s="1"/>
  <c r="J50" i="7"/>
  <c r="H50" i="7"/>
  <c r="G50" i="7"/>
  <c r="F50" i="7"/>
  <c r="F49" i="7" s="1"/>
  <c r="E50" i="7"/>
  <c r="D50" i="7"/>
  <c r="C50" i="7"/>
  <c r="J49" i="7"/>
  <c r="H49" i="7"/>
  <c r="G49" i="7"/>
  <c r="E49" i="7"/>
  <c r="D49" i="7"/>
  <c r="C49" i="7"/>
  <c r="I48" i="7"/>
  <c r="I47" i="7"/>
  <c r="I46" i="7"/>
  <c r="I45" i="7"/>
  <c r="I44" i="7" s="1"/>
  <c r="I43" i="7" s="1"/>
  <c r="J44" i="7"/>
  <c r="H44" i="7"/>
  <c r="G44" i="7"/>
  <c r="F44" i="7"/>
  <c r="E44" i="7"/>
  <c r="D44" i="7"/>
  <c r="C44" i="7"/>
  <c r="J43" i="7"/>
  <c r="J6" i="7" s="1"/>
  <c r="H43" i="7"/>
  <c r="G43" i="7"/>
  <c r="F43" i="7"/>
  <c r="F6" i="7" s="1"/>
  <c r="E43" i="7"/>
  <c r="D43" i="7"/>
  <c r="C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0" i="7" s="1"/>
  <c r="I19" i="7" s="1"/>
  <c r="I21" i="7"/>
  <c r="J20" i="7"/>
  <c r="H20" i="7"/>
  <c r="G20" i="7"/>
  <c r="F20" i="7"/>
  <c r="E20" i="7"/>
  <c r="E19" i="7" s="1"/>
  <c r="D20" i="7"/>
  <c r="D19" i="7" s="1"/>
  <c r="D6" i="7" s="1"/>
  <c r="C20" i="7"/>
  <c r="J19" i="7"/>
  <c r="H19" i="7"/>
  <c r="G19" i="7"/>
  <c r="F19" i="7"/>
  <c r="C19" i="7"/>
  <c r="I18" i="7"/>
  <c r="I17" i="7"/>
  <c r="I16" i="7"/>
  <c r="I15" i="7"/>
  <c r="I14" i="7"/>
  <c r="I13" i="7"/>
  <c r="I12" i="7"/>
  <c r="I11" i="7" s="1"/>
  <c r="I10" i="7" s="1"/>
  <c r="J11" i="7"/>
  <c r="H11" i="7"/>
  <c r="G11" i="7"/>
  <c r="F11" i="7"/>
  <c r="E11" i="7"/>
  <c r="D11" i="7"/>
  <c r="C11" i="7"/>
  <c r="J10" i="7"/>
  <c r="H10" i="7"/>
  <c r="G10" i="7"/>
  <c r="G6" i="7" s="1"/>
  <c r="F10" i="7"/>
  <c r="E10" i="7"/>
  <c r="D10" i="7"/>
  <c r="C10" i="7"/>
  <c r="C6" i="7" s="1"/>
  <c r="I9" i="7"/>
  <c r="J8" i="7"/>
  <c r="I8" i="7"/>
  <c r="H8" i="7"/>
  <c r="G8" i="7"/>
  <c r="F8" i="7"/>
  <c r="E8" i="7"/>
  <c r="E7" i="7" s="1"/>
  <c r="D8" i="7"/>
  <c r="C8" i="7"/>
  <c r="J7" i="7"/>
  <c r="I7" i="7"/>
  <c r="H7" i="7"/>
  <c r="G7" i="7"/>
  <c r="F7" i="7"/>
  <c r="D7" i="7"/>
  <c r="C7" i="7"/>
  <c r="H6" i="7"/>
  <c r="E6" i="7" l="1"/>
  <c r="I6" i="7"/>
  <c r="D41" i="8"/>
  <c r="E40" i="8"/>
  <c r="C39" i="8"/>
  <c r="E39" i="8" s="1"/>
  <c r="E38" i="8"/>
  <c r="C37" i="8"/>
  <c r="E37" i="8" s="1"/>
  <c r="E36" i="8"/>
  <c r="E35" i="8"/>
  <c r="E34" i="8"/>
  <c r="E33" i="8"/>
  <c r="E32" i="8"/>
  <c r="C31" i="8"/>
  <c r="E31" i="8" s="1"/>
  <c r="E30" i="8"/>
  <c r="C29" i="8"/>
  <c r="E29" i="8" s="1"/>
  <c r="E28" i="8"/>
  <c r="C27" i="8"/>
  <c r="E27" i="8" s="1"/>
  <c r="E26" i="8"/>
  <c r="C25" i="8"/>
  <c r="E25" i="8" s="1"/>
  <c r="C24" i="8"/>
  <c r="E24" i="8" s="1"/>
  <c r="E23" i="8"/>
  <c r="E22" i="8"/>
  <c r="E21" i="8"/>
  <c r="E20" i="8"/>
  <c r="E19" i="8"/>
  <c r="E18" i="8"/>
  <c r="E17" i="8"/>
  <c r="E16" i="8"/>
  <c r="E15" i="8"/>
  <c r="C14" i="8"/>
  <c r="E14" i="8" s="1"/>
  <c r="C13" i="8"/>
  <c r="E13" i="8" s="1"/>
  <c r="E12" i="8"/>
  <c r="E11" i="8"/>
  <c r="E10" i="8"/>
  <c r="C9" i="8"/>
  <c r="E9" i="8" s="1"/>
  <c r="E8" i="8"/>
  <c r="C7" i="8"/>
  <c r="E46" i="6"/>
  <c r="C46" i="6"/>
  <c r="F45" i="6"/>
  <c r="F44" i="6"/>
  <c r="G44" i="6"/>
  <c r="E42" i="6"/>
  <c r="D42" i="6"/>
  <c r="C42" i="6"/>
  <c r="F41" i="6"/>
  <c r="G40" i="6"/>
  <c r="F40" i="6"/>
  <c r="G39" i="6"/>
  <c r="F39" i="6"/>
  <c r="G38" i="6"/>
  <c r="F38" i="6"/>
  <c r="D37" i="6"/>
  <c r="C37" i="6"/>
  <c r="F36" i="6"/>
  <c r="E35" i="6"/>
  <c r="D35" i="6"/>
  <c r="C35" i="6"/>
  <c r="F33" i="6"/>
  <c r="G32" i="6"/>
  <c r="F32" i="6"/>
  <c r="G30" i="6"/>
  <c r="F30" i="6"/>
  <c r="G28" i="6"/>
  <c r="F28" i="6"/>
  <c r="G27" i="6"/>
  <c r="F27" i="6"/>
  <c r="F26" i="6"/>
  <c r="G25" i="6"/>
  <c r="F25" i="6"/>
  <c r="G24" i="6"/>
  <c r="F24" i="6"/>
  <c r="G23" i="6"/>
  <c r="F23" i="6"/>
  <c r="E22" i="6"/>
  <c r="D22" i="6"/>
  <c r="C22" i="6"/>
  <c r="G21" i="6"/>
  <c r="F21" i="6"/>
  <c r="G20" i="6"/>
  <c r="F20" i="6"/>
  <c r="E19" i="6"/>
  <c r="D19" i="6"/>
  <c r="C19" i="6"/>
  <c r="F18" i="6"/>
  <c r="G17" i="6"/>
  <c r="F17" i="6"/>
  <c r="G16" i="6"/>
  <c r="F16" i="6"/>
  <c r="F15" i="6"/>
  <c r="E14" i="6"/>
  <c r="D14" i="6"/>
  <c r="C14" i="6"/>
  <c r="G13" i="6"/>
  <c r="F13" i="6"/>
  <c r="G12" i="6"/>
  <c r="F12" i="6"/>
  <c r="E11" i="6"/>
  <c r="D11" i="6"/>
  <c r="C11" i="6"/>
  <c r="G10" i="6"/>
  <c r="F10" i="6"/>
  <c r="G9" i="6"/>
  <c r="F9" i="6"/>
  <c r="G8" i="6"/>
  <c r="F8" i="6"/>
  <c r="G7" i="6"/>
  <c r="F7" i="6"/>
  <c r="G6" i="6"/>
  <c r="F6" i="6"/>
  <c r="G5" i="6"/>
  <c r="F5" i="6"/>
  <c r="F10" i="5"/>
  <c r="E10" i="5"/>
  <c r="C10" i="5"/>
  <c r="D10" i="5" s="1"/>
  <c r="B10" i="5"/>
  <c r="G9" i="5"/>
  <c r="D9" i="5"/>
  <c r="G8" i="5"/>
  <c r="D8" i="5"/>
  <c r="G7" i="5"/>
  <c r="D7" i="5"/>
  <c r="G6" i="5"/>
  <c r="D6" i="5"/>
  <c r="G5" i="5"/>
  <c r="D5" i="5"/>
  <c r="D6" i="2"/>
  <c r="G6" i="2"/>
  <c r="C108" i="2"/>
  <c r="C107" i="2" s="1"/>
  <c r="B108" i="2"/>
  <c r="B107" i="2" s="1"/>
  <c r="C115" i="2"/>
  <c r="C113" i="2"/>
  <c r="B111" i="2"/>
  <c r="D111" i="2" s="1"/>
  <c r="B113" i="2"/>
  <c r="B115" i="2"/>
  <c r="H115" i="2" s="1"/>
  <c r="D116" i="2"/>
  <c r="D114" i="2"/>
  <c r="D110" i="2"/>
  <c r="D112" i="2"/>
  <c r="D109" i="2"/>
  <c r="D106" i="2"/>
  <c r="D105" i="2"/>
  <c r="D102" i="2"/>
  <c r="D101" i="2" s="1"/>
  <c r="D100" i="2" s="1"/>
  <c r="D99" i="2"/>
  <c r="D98" i="2" s="1"/>
  <c r="D97" i="2"/>
  <c r="D96" i="2" s="1"/>
  <c r="D95" i="2"/>
  <c r="D94" i="2" s="1"/>
  <c r="D93" i="2"/>
  <c r="D92" i="2"/>
  <c r="D90" i="2"/>
  <c r="D89" i="2" s="1"/>
  <c r="D87" i="2"/>
  <c r="D86" i="2" s="1"/>
  <c r="D85" i="2"/>
  <c r="D84" i="2" s="1"/>
  <c r="D83" i="2"/>
  <c r="D82" i="2" s="1"/>
  <c r="D81" i="2"/>
  <c r="D80" i="2"/>
  <c r="D78" i="2"/>
  <c r="D77" i="2" s="1"/>
  <c r="D76" i="2"/>
  <c r="D75" i="2" s="1"/>
  <c r="D74" i="2"/>
  <c r="D73" i="2"/>
  <c r="D71" i="2"/>
  <c r="D70" i="2" s="1"/>
  <c r="D69" i="2"/>
  <c r="D68" i="2" s="1"/>
  <c r="C68" i="2"/>
  <c r="C70" i="2"/>
  <c r="C72" i="2"/>
  <c r="C75" i="2"/>
  <c r="C77" i="2"/>
  <c r="C79" i="2"/>
  <c r="C82" i="2"/>
  <c r="C84" i="2"/>
  <c r="C86" i="2"/>
  <c r="C89" i="2"/>
  <c r="C91" i="2"/>
  <c r="C94" i="2"/>
  <c r="C96" i="2"/>
  <c r="C98" i="2"/>
  <c r="C101" i="2"/>
  <c r="C100" i="2" s="1"/>
  <c r="C104" i="2"/>
  <c r="C103" i="2" s="1"/>
  <c r="D61" i="2"/>
  <c r="D62" i="2"/>
  <c r="D60" i="2"/>
  <c r="D57" i="2"/>
  <c r="D58" i="2"/>
  <c r="D56" i="2"/>
  <c r="D53" i="2"/>
  <c r="D54" i="2"/>
  <c r="D52" i="2"/>
  <c r="D48" i="2"/>
  <c r="D49" i="2"/>
  <c r="D50" i="2"/>
  <c r="D47" i="2"/>
  <c r="D45" i="2"/>
  <c r="D44" i="2"/>
  <c r="D43" i="2" s="1"/>
  <c r="D41" i="2"/>
  <c r="D42" i="2"/>
  <c r="D40" i="2"/>
  <c r="D38" i="2"/>
  <c r="D37" i="2"/>
  <c r="D35" i="2"/>
  <c r="D34" i="2"/>
  <c r="D32" i="2"/>
  <c r="D31" i="2"/>
  <c r="D28" i="2"/>
  <c r="D29" i="2"/>
  <c r="D27" i="2"/>
  <c r="D26" i="2" s="1"/>
  <c r="D25" i="2"/>
  <c r="D24" i="2"/>
  <c r="D22" i="2"/>
  <c r="D21" i="2"/>
  <c r="D20" i="2" s="1"/>
  <c r="D18" i="2"/>
  <c r="D19" i="2"/>
  <c r="D17" i="2"/>
  <c r="D15" i="2"/>
  <c r="D14" i="2"/>
  <c r="G116" i="2"/>
  <c r="G114" i="2"/>
  <c r="G112" i="2"/>
  <c r="G109" i="2"/>
  <c r="G106" i="2"/>
  <c r="G105" i="2"/>
  <c r="G104" i="2" s="1"/>
  <c r="G103" i="2" s="1"/>
  <c r="G102" i="2"/>
  <c r="G101" i="2" s="1"/>
  <c r="G100" i="2" s="1"/>
  <c r="G99" i="2"/>
  <c r="G98" i="2" s="1"/>
  <c r="G97" i="2"/>
  <c r="G95" i="2"/>
  <c r="G94" i="2" s="1"/>
  <c r="G93" i="2"/>
  <c r="G92" i="2"/>
  <c r="G87" i="2"/>
  <c r="G86" i="2" s="1"/>
  <c r="G85" i="2"/>
  <c r="G83" i="2"/>
  <c r="G82" i="2" s="1"/>
  <c r="G81" i="2"/>
  <c r="G78" i="2"/>
  <c r="G77" i="2" s="1"/>
  <c r="G76" i="2"/>
  <c r="G74" i="2"/>
  <c r="G71" i="2"/>
  <c r="G66" i="2"/>
  <c r="G64" i="2"/>
  <c r="G60" i="2"/>
  <c r="G57" i="2"/>
  <c r="G58" i="2"/>
  <c r="G56" i="2"/>
  <c r="G53" i="2"/>
  <c r="G54" i="2"/>
  <c r="G52" i="2"/>
  <c r="G50" i="2"/>
  <c r="G47" i="2"/>
  <c r="G45" i="2"/>
  <c r="G44" i="2"/>
  <c r="G41" i="2"/>
  <c r="G42" i="2"/>
  <c r="G40" i="2"/>
  <c r="G38" i="2"/>
  <c r="G37" i="2"/>
  <c r="G35" i="2"/>
  <c r="G34" i="2"/>
  <c r="G32" i="2"/>
  <c r="G31" i="2"/>
  <c r="G29" i="2"/>
  <c r="G27" i="2"/>
  <c r="G25" i="2"/>
  <c r="G24" i="2"/>
  <c r="G22" i="2"/>
  <c r="G21" i="2"/>
  <c r="G17" i="2"/>
  <c r="G14" i="2"/>
  <c r="E104" i="2"/>
  <c r="E103" i="2" s="1"/>
  <c r="F104" i="2"/>
  <c r="F103" i="2" s="1"/>
  <c r="B104" i="2"/>
  <c r="B103" i="2" s="1"/>
  <c r="E101" i="2"/>
  <c r="E100" i="2" s="1"/>
  <c r="F101" i="2"/>
  <c r="F100" i="2" s="1"/>
  <c r="B101" i="2"/>
  <c r="B100" i="2" s="1"/>
  <c r="E98" i="2"/>
  <c r="F98" i="2"/>
  <c r="B98" i="2"/>
  <c r="E96" i="2"/>
  <c r="F96" i="2"/>
  <c r="G96" i="2"/>
  <c r="B96" i="2"/>
  <c r="E94" i="2"/>
  <c r="F94" i="2"/>
  <c r="B94" i="2"/>
  <c r="E91" i="2"/>
  <c r="F91" i="2"/>
  <c r="B91" i="2"/>
  <c r="F89" i="2"/>
  <c r="B89" i="2"/>
  <c r="E86" i="2"/>
  <c r="F86" i="2"/>
  <c r="B86" i="2"/>
  <c r="E84" i="2"/>
  <c r="F84" i="2"/>
  <c r="G84" i="2"/>
  <c r="B84" i="2"/>
  <c r="E82" i="2"/>
  <c r="F82" i="2"/>
  <c r="B82" i="2"/>
  <c r="F79" i="2"/>
  <c r="B79" i="2"/>
  <c r="E77" i="2"/>
  <c r="F77" i="2"/>
  <c r="B77" i="2"/>
  <c r="H77" i="2" s="1"/>
  <c r="E75" i="2"/>
  <c r="F75" i="2"/>
  <c r="G75" i="2"/>
  <c r="B75" i="2"/>
  <c r="F72" i="2"/>
  <c r="B72" i="2"/>
  <c r="E70" i="2"/>
  <c r="F70" i="2"/>
  <c r="G70" i="2"/>
  <c r="B70" i="2"/>
  <c r="F68" i="2"/>
  <c r="B68" i="2"/>
  <c r="F63" i="2"/>
  <c r="B63" i="2"/>
  <c r="C59" i="2"/>
  <c r="F59" i="2"/>
  <c r="B59" i="2"/>
  <c r="C55" i="2"/>
  <c r="E55" i="2"/>
  <c r="F55" i="2"/>
  <c r="B55" i="2"/>
  <c r="C51" i="2"/>
  <c r="E51" i="2"/>
  <c r="F51" i="2"/>
  <c r="B51" i="2"/>
  <c r="H51" i="2" s="1"/>
  <c r="C46" i="2"/>
  <c r="F46" i="2"/>
  <c r="B46" i="2"/>
  <c r="C43" i="2"/>
  <c r="E43" i="2"/>
  <c r="F43" i="2"/>
  <c r="B43" i="2"/>
  <c r="H43" i="2" s="1"/>
  <c r="C39" i="2"/>
  <c r="E39" i="2"/>
  <c r="F39" i="2"/>
  <c r="B39" i="2"/>
  <c r="C36" i="2"/>
  <c r="E36" i="2"/>
  <c r="F36" i="2"/>
  <c r="B36" i="2"/>
  <c r="C33" i="2"/>
  <c r="E33" i="2"/>
  <c r="F33" i="2"/>
  <c r="B33" i="2"/>
  <c r="C30" i="2"/>
  <c r="E30" i="2"/>
  <c r="F30" i="2"/>
  <c r="B30" i="2"/>
  <c r="H30" i="2" s="1"/>
  <c r="C26" i="2"/>
  <c r="F26" i="2"/>
  <c r="B26" i="2"/>
  <c r="C23" i="2"/>
  <c r="E23" i="2"/>
  <c r="F23" i="2"/>
  <c r="B23" i="2"/>
  <c r="C20" i="2"/>
  <c r="E20" i="2"/>
  <c r="F20" i="2"/>
  <c r="B20" i="2"/>
  <c r="C16" i="2"/>
  <c r="F16" i="2"/>
  <c r="B16" i="2"/>
  <c r="C13" i="2"/>
  <c r="F13" i="2"/>
  <c r="B13" i="2"/>
  <c r="E90" i="2"/>
  <c r="G90" i="2" s="1"/>
  <c r="G89" i="2" s="1"/>
  <c r="E80" i="2"/>
  <c r="G80" i="2" s="1"/>
  <c r="E73" i="2"/>
  <c r="H73" i="2" s="1"/>
  <c r="E69" i="2"/>
  <c r="G69" i="2" s="1"/>
  <c r="G68" i="2" s="1"/>
  <c r="E65" i="2"/>
  <c r="G65" i="2" s="1"/>
  <c r="E62" i="2"/>
  <c r="G62" i="2" s="1"/>
  <c r="E61" i="2"/>
  <c r="H61" i="2" s="1"/>
  <c r="E49" i="2"/>
  <c r="G49" i="2" s="1"/>
  <c r="E48" i="2"/>
  <c r="H48" i="2" s="1"/>
  <c r="E28" i="2"/>
  <c r="G28" i="2" s="1"/>
  <c r="E19" i="2"/>
  <c r="G19" i="2" s="1"/>
  <c r="E18" i="2"/>
  <c r="G18" i="2" s="1"/>
  <c r="E15" i="2"/>
  <c r="H15" i="2" s="1"/>
  <c r="C9" i="2"/>
  <c r="C6" i="2" s="1"/>
  <c r="E9" i="2"/>
  <c r="E6" i="2" s="1"/>
  <c r="F9" i="2"/>
  <c r="F6" i="2" s="1"/>
  <c r="B9" i="2"/>
  <c r="H10" i="2"/>
  <c r="H11" i="2"/>
  <c r="H14" i="2"/>
  <c r="H17" i="2"/>
  <c r="H19" i="2"/>
  <c r="H21" i="2"/>
  <c r="H22" i="2"/>
  <c r="H24" i="2"/>
  <c r="H25" i="2"/>
  <c r="H27" i="2"/>
  <c r="H29" i="2"/>
  <c r="H31" i="2"/>
  <c r="H32" i="2"/>
  <c r="H34" i="2"/>
  <c r="H35" i="2"/>
  <c r="H37" i="2"/>
  <c r="H38" i="2"/>
  <c r="H40" i="2"/>
  <c r="H41" i="2"/>
  <c r="H42" i="2"/>
  <c r="H44" i="2"/>
  <c r="H45" i="2"/>
  <c r="H47" i="2"/>
  <c r="H50" i="2"/>
  <c r="H52" i="2"/>
  <c r="H53" i="2"/>
  <c r="H54" i="2"/>
  <c r="H56" i="2"/>
  <c r="H57" i="2"/>
  <c r="H58" i="2"/>
  <c r="H60" i="2"/>
  <c r="H64" i="2"/>
  <c r="H66" i="2"/>
  <c r="H71" i="2"/>
  <c r="H74" i="2"/>
  <c r="H76" i="2"/>
  <c r="H78" i="2"/>
  <c r="H80" i="2"/>
  <c r="H81" i="2"/>
  <c r="H83" i="2"/>
  <c r="H85" i="2"/>
  <c r="H87" i="2"/>
  <c r="H92" i="2"/>
  <c r="H93" i="2"/>
  <c r="H95" i="2"/>
  <c r="H97" i="2"/>
  <c r="H99" i="2"/>
  <c r="H102" i="2"/>
  <c r="H105" i="2"/>
  <c r="H106" i="2"/>
  <c r="H108" i="2"/>
  <c r="H109" i="2"/>
  <c r="H110" i="2"/>
  <c r="H112" i="2"/>
  <c r="H113" i="2"/>
  <c r="H114" i="2"/>
  <c r="H116" i="2"/>
  <c r="H49" i="2" l="1"/>
  <c r="H18" i="2"/>
  <c r="H23" i="2"/>
  <c r="H82" i="2"/>
  <c r="H91" i="2"/>
  <c r="D113" i="2"/>
  <c r="H69" i="2"/>
  <c r="H9" i="2"/>
  <c r="H36" i="2"/>
  <c r="D23" i="2"/>
  <c r="D46" i="2"/>
  <c r="G10" i="5"/>
  <c r="G39" i="2"/>
  <c r="C41" i="8"/>
  <c r="E41" i="8" s="1"/>
  <c r="E7" i="8"/>
  <c r="H90" i="2"/>
  <c r="G79" i="2"/>
  <c r="B12" i="2"/>
  <c r="H39" i="2"/>
  <c r="B67" i="2"/>
  <c r="H70" i="2"/>
  <c r="H75" i="2"/>
  <c r="H84" i="2"/>
  <c r="F88" i="2"/>
  <c r="H98" i="2"/>
  <c r="G20" i="2"/>
  <c r="G23" i="2"/>
  <c r="G30" i="2"/>
  <c r="G33" i="2"/>
  <c r="G36" i="2"/>
  <c r="G43" i="2"/>
  <c r="D43" i="6"/>
  <c r="G42" i="6"/>
  <c r="G35" i="6"/>
  <c r="G22" i="6"/>
  <c r="G14" i="6"/>
  <c r="F37" i="6"/>
  <c r="F19" i="6"/>
  <c r="D46" i="6"/>
  <c r="G46" i="6" s="1"/>
  <c r="C43" i="6"/>
  <c r="C47" i="6" s="1"/>
  <c r="E43" i="6"/>
  <c r="E47" i="6" s="1"/>
  <c r="F11" i="6"/>
  <c r="F14" i="6"/>
  <c r="G19" i="6"/>
  <c r="F22" i="6"/>
  <c r="F35" i="6"/>
  <c r="F42" i="6"/>
  <c r="F46" i="6"/>
  <c r="G11" i="6"/>
  <c r="C67" i="2"/>
  <c r="H101" i="2"/>
  <c r="F12" i="2"/>
  <c r="F67" i="2"/>
  <c r="B88" i="2"/>
  <c r="C88" i="2"/>
  <c r="B6" i="2"/>
  <c r="G55" i="2"/>
  <c r="D33" i="2"/>
  <c r="H62" i="2"/>
  <c r="H28" i="2"/>
  <c r="G63" i="2"/>
  <c r="D51" i="2"/>
  <c r="H94" i="2"/>
  <c r="G91" i="2"/>
  <c r="G88" i="2" s="1"/>
  <c r="H33" i="2"/>
  <c r="H111" i="2"/>
  <c r="H65" i="2"/>
  <c r="G26" i="2"/>
  <c r="D55" i="2"/>
  <c r="D79" i="2"/>
  <c r="D91" i="2"/>
  <c r="D88" i="2" s="1"/>
  <c r="D104" i="2"/>
  <c r="D103" i="2" s="1"/>
  <c r="H107" i="2"/>
  <c r="H20" i="2"/>
  <c r="H96" i="2"/>
  <c r="H104" i="2"/>
  <c r="D13" i="2"/>
  <c r="D16" i="2"/>
  <c r="D30" i="2"/>
  <c r="D36" i="2"/>
  <c r="D39" i="2"/>
  <c r="D59" i="2"/>
  <c r="D108" i="2"/>
  <c r="D107" i="2" s="1"/>
  <c r="D115" i="2"/>
  <c r="G16" i="2"/>
  <c r="H86" i="2"/>
  <c r="D72" i="2"/>
  <c r="D66" i="2"/>
  <c r="H100" i="2"/>
  <c r="E16" i="2"/>
  <c r="H16" i="2" s="1"/>
  <c r="E63" i="2"/>
  <c r="H63" i="2" s="1"/>
  <c r="E72" i="2"/>
  <c r="H72" i="2" s="1"/>
  <c r="E79" i="2"/>
  <c r="H79" i="2" s="1"/>
  <c r="E89" i="2"/>
  <c r="E88" i="2" s="1"/>
  <c r="G48" i="2"/>
  <c r="G46" i="2" s="1"/>
  <c r="E13" i="2"/>
  <c r="E26" i="2"/>
  <c r="H26" i="2" s="1"/>
  <c r="E46" i="2"/>
  <c r="H46" i="2" s="1"/>
  <c r="H55" i="2"/>
  <c r="E59" i="2"/>
  <c r="H59" i="2" s="1"/>
  <c r="E68" i="2"/>
  <c r="G15" i="2"/>
  <c r="G13" i="2" s="1"/>
  <c r="G51" i="2"/>
  <c r="G61" i="2"/>
  <c r="G59" i="2" s="1"/>
  <c r="G73" i="2"/>
  <c r="G72" i="2" s="1"/>
  <c r="G67" i="2" s="1"/>
  <c r="E67" i="2" l="1"/>
  <c r="D47" i="6"/>
  <c r="F47" i="6" s="1"/>
  <c r="F43" i="6"/>
  <c r="G43" i="6"/>
  <c r="H89" i="2"/>
  <c r="D67" i="2"/>
  <c r="G12" i="2"/>
  <c r="G117" i="2" s="1"/>
  <c r="H13" i="2"/>
  <c r="E12" i="2"/>
  <c r="H88" i="2"/>
  <c r="F117" i="2"/>
  <c r="D65" i="2"/>
  <c r="H6" i="2"/>
  <c r="H103" i="2"/>
  <c r="H67" i="2"/>
  <c r="H68" i="2"/>
  <c r="G47" i="6" l="1"/>
  <c r="C63" i="2"/>
  <c r="D64" i="2"/>
  <c r="D63" i="2" s="1"/>
  <c r="D12" i="2" s="1"/>
  <c r="B117" i="2"/>
  <c r="C12" i="2" l="1"/>
  <c r="C117" i="2" s="1"/>
  <c r="F118" i="2"/>
  <c r="G118" i="2"/>
  <c r="E117" i="2"/>
  <c r="H12" i="2"/>
  <c r="C118" i="2" l="1"/>
  <c r="D117" i="2"/>
  <c r="D118" i="2" s="1"/>
  <c r="H117" i="2"/>
  <c r="E118" i="2"/>
  <c r="E119" i="2" s="1"/>
  <c r="C119" i="2" l="1"/>
  <c r="B118" i="2"/>
</calcChain>
</file>

<file path=xl/sharedStrings.xml><?xml version="1.0" encoding="utf-8"?>
<sst xmlns="http://schemas.openxmlformats.org/spreadsheetml/2006/main" count="340" uniqueCount="240">
  <si>
    <t>Përshkrimi</t>
  </si>
  <si>
    <t>Buxheti Aktual</t>
  </si>
  <si>
    <t>E paalokuar</t>
  </si>
  <si>
    <t>Zotim /Obligimet në pritje</t>
  </si>
  <si>
    <t>A</t>
  </si>
  <si>
    <t>B</t>
  </si>
  <si>
    <t>C</t>
  </si>
  <si>
    <t>D</t>
  </si>
  <si>
    <t>A - ( C + D )</t>
  </si>
  <si>
    <t>E</t>
  </si>
  <si>
    <t xml:space="preserve">    04 FINANCIMET NGA HUAMARRJET</t>
  </si>
  <si>
    <t xml:space="preserve">          13 MALLRA DHE SHËRBIME</t>
  </si>
  <si>
    <t xml:space="preserve">          20 SUBVENCIONE DHE TRANSFERE</t>
  </si>
  <si>
    <t xml:space="preserve">          14 SHPENZIME KOMUNALE</t>
  </si>
  <si>
    <t xml:space="preserve">    21 TE HYRAT VETANAKE</t>
  </si>
  <si>
    <t xml:space="preserve">    32 GRANTE TJERA TE JASHTME</t>
  </si>
  <si>
    <t xml:space="preserve">    59 QEVERIA JAPONEZE</t>
  </si>
  <si>
    <t xml:space="preserve">    60 UN-HABITAT</t>
  </si>
  <si>
    <t xml:space="preserve">    61 QEVERIA ZVICRANE</t>
  </si>
  <si>
    <t xml:space="preserve">        94020 ARSIMI FILLOR </t>
  </si>
  <si>
    <t xml:space="preserve">        16035 ZYRA E KRYETARIT </t>
  </si>
  <si>
    <t xml:space="preserve">        16935 ZYRA E KUVENDIT KOMUNAL </t>
  </si>
  <si>
    <t xml:space="preserve">        19675 ZYRA LOKALE E KOMUNITETEVE </t>
  </si>
  <si>
    <t xml:space="preserve">        75671 SHËRBIMET SOCIALE </t>
  </si>
  <si>
    <t xml:space="preserve">        95220 ARSIMI I MESËM </t>
  </si>
  <si>
    <t>Periudha: Janar-qershor 2019</t>
  </si>
  <si>
    <t xml:space="preserve">        17535 BUXHETI DHE FINANCAT</t>
  </si>
  <si>
    <t xml:space="preserve">        47115 BUJQESIA DHE PYLLTARIA</t>
  </si>
  <si>
    <t xml:space="preserve">        48035 ZHVILLIMI EKONOMIK </t>
  </si>
  <si>
    <t xml:space="preserve">        73044 ADMINISTRATA (SH)</t>
  </si>
  <si>
    <t xml:space="preserve">        92175 ADMINISTRATA (A)</t>
  </si>
  <si>
    <t xml:space="preserve">        66480 PLANIFIKIMI URBAN DHE MJEDISI</t>
  </si>
  <si>
    <t xml:space="preserve">        18444 SHERBIMET PUBLIKE DHE EMERGJENCA</t>
  </si>
  <si>
    <t>Alokimi</t>
  </si>
  <si>
    <t>Shpenzimi</t>
  </si>
  <si>
    <t>Raport përmbledhës i kontrollit buxhetit 2019</t>
  </si>
  <si>
    <t>Mjetet e lira</t>
  </si>
  <si>
    <t>Totali i Përgjithshëm</t>
  </si>
  <si>
    <t xml:space="preserve">          11 PAGA DHE MËDITJE</t>
  </si>
  <si>
    <t xml:space="preserve">        16335 ADMINISTRATA DHE PERSONELI</t>
  </si>
  <si>
    <t xml:space="preserve">          30 INVESTIME KAPITALE</t>
  </si>
  <si>
    <t xml:space="preserve">        75050 SHËRBIMET E SHËNDETËSISË PRIMARE</t>
  </si>
  <si>
    <t xml:space="preserve">    10 GRANTI QEVERITAR</t>
  </si>
  <si>
    <t xml:space="preserve">    22 TË HYRAT VETANAKE TË BARTURA-2018</t>
  </si>
  <si>
    <t>Progresi ndaj planit (%)</t>
  </si>
  <si>
    <t>KESH</t>
  </si>
  <si>
    <t>Buxheti 2019</t>
  </si>
  <si>
    <t>Realizimi TM2</t>
  </si>
  <si>
    <t>%</t>
  </si>
  <si>
    <t>Buxheti 2018</t>
  </si>
  <si>
    <t>Paga dhe mëditje</t>
  </si>
  <si>
    <t>Mallra dhe shërbime</t>
  </si>
  <si>
    <t>Shpenzime komunale</t>
  </si>
  <si>
    <t>Subvencione dhe trans.</t>
  </si>
  <si>
    <t>Shpenzime kapitale</t>
  </si>
  <si>
    <t>TOTALI</t>
  </si>
  <si>
    <t>Nr</t>
  </si>
  <si>
    <t>Planifikimi 2019</t>
  </si>
  <si>
    <t>Progresi në %</t>
  </si>
  <si>
    <t>Krahasimi 2019/2018 në%</t>
  </si>
  <si>
    <t>4=2/1</t>
  </si>
  <si>
    <t>5=2/3</t>
  </si>
  <si>
    <t>Certifikatat e lindjes</t>
  </si>
  <si>
    <t>Certifikatat e kurorëzimit</t>
  </si>
  <si>
    <t>Certifikatat e vdekjes</t>
  </si>
  <si>
    <t>Certifikata tjera ofiqarie</t>
  </si>
  <si>
    <t>Taksa për verifikimin e dokum. të ndryshme</t>
  </si>
  <si>
    <t>Taksa administrative</t>
  </si>
  <si>
    <t>I</t>
  </si>
  <si>
    <r>
      <t xml:space="preserve">Administrata e Përgjithshme </t>
    </r>
    <r>
      <rPr>
        <b/>
        <sz val="11"/>
        <color rgb="FF000000"/>
        <rFont val="Calibri"/>
        <family val="2"/>
      </rPr>
      <t xml:space="preserve">                      </t>
    </r>
  </si>
  <si>
    <t>Taksë për regjistrim të automjeteve</t>
  </si>
  <si>
    <t>II</t>
  </si>
  <si>
    <t xml:space="preserve">Buxhet dhe Financa                               </t>
  </si>
  <si>
    <t>Të hyrat nga reklamimet publike</t>
  </si>
  <si>
    <t>Licenca tjera për afarizëm</t>
  </si>
  <si>
    <t>Taksa tjera administrative</t>
  </si>
  <si>
    <t>Gjobat tjera</t>
  </si>
  <si>
    <t>III</t>
  </si>
  <si>
    <t xml:space="preserve">Shërbimet Publike                                 </t>
  </si>
  <si>
    <t>Të hyrat nga ushtrimi i veprimtar. afariste</t>
  </si>
  <si>
    <t>Licenca për pranim teknik të lokalit</t>
  </si>
  <si>
    <t>IV</t>
  </si>
  <si>
    <t xml:space="preserve">Zhvillimi Ekonomik                               </t>
  </si>
  <si>
    <t>Taksa komunale për leje ndërtimi</t>
  </si>
  <si>
    <t>Taksa komunale për demolim</t>
  </si>
  <si>
    <t>Taksë për përcaktimin e hipotekës</t>
  </si>
  <si>
    <t>Taksë për bartjen e pronësisë</t>
  </si>
  <si>
    <t>Ndërrim destinimi i tokës</t>
  </si>
  <si>
    <t>Shërbime të ndryshme kadastrale</t>
  </si>
  <si>
    <t>Të Hyrat nga Konfiskimet</t>
  </si>
  <si>
    <t>Shfrytëzimi i pronës publike</t>
  </si>
  <si>
    <t>Gjobat nga inspektoriati</t>
  </si>
  <si>
    <t>Ndarja e parcelave</t>
  </si>
  <si>
    <t>V</t>
  </si>
  <si>
    <t xml:space="preserve">Urbanizimi dhe Kadastri                       </t>
  </si>
  <si>
    <t>Participimet në Arsim</t>
  </si>
  <si>
    <t>VI</t>
  </si>
  <si>
    <t xml:space="preserve">Arsimi                                                    </t>
  </si>
  <si>
    <t>Taksa për shërbimet sociale</t>
  </si>
  <si>
    <t>Certifikata mjekësore</t>
  </si>
  <si>
    <t>Participimet në shëndetësi</t>
  </si>
  <si>
    <t>Inspektimi Higjeniko-Sanitar</t>
  </si>
  <si>
    <t>VII</t>
  </si>
  <si>
    <t xml:space="preserve">Shëndetësia dhe MS                              </t>
  </si>
  <si>
    <t xml:space="preserve">TË HYRAT DIREKTE  </t>
  </si>
  <si>
    <t>Të hyrat nga dënimet në trafik</t>
  </si>
  <si>
    <t>Të hyrat nga dënimet në gjykata</t>
  </si>
  <si>
    <t xml:space="preserve">TË HYRAT INDIREKTE                       </t>
  </si>
  <si>
    <t>TOTALI I PËRGJITHSHËM (A + B)</t>
  </si>
  <si>
    <t>RAPORTI I TE HYRAVE VETANAKE JANAR-QERSHOR 2019</t>
  </si>
  <si>
    <t>Realizimi TM2 2019</t>
  </si>
  <si>
    <t>Realizimi TM2 2018</t>
  </si>
  <si>
    <t>Të hyrat nga shitja e pasurisë</t>
  </si>
  <si>
    <t>Tatimi në pronë dhe në tokë</t>
  </si>
  <si>
    <t>RAPORTI I EKZEKUTIMIT TE BUXHETIT - KRAHASIMI JANAR-QERSHOR 2019/18</t>
  </si>
  <si>
    <t>KODI</t>
  </si>
  <si>
    <t>TM2 2019</t>
  </si>
  <si>
    <t>TM2 2018</t>
  </si>
  <si>
    <t>Krahasimi 2019/2018 në €</t>
  </si>
  <si>
    <t>Shpenzimet e udhëtimit zyrtar brenda vendit (transporti i nxënësve)</t>
  </si>
  <si>
    <t>Shpenzimet tjera të udhëtimit zyrtar brenda vendit</t>
  </si>
  <si>
    <t>Mëditjet e udhëtimit zyrtar jashtë vendit</t>
  </si>
  <si>
    <t>Akomodimi-udhetimi zyrtar jashte vendit</t>
  </si>
  <si>
    <t>Shpenzimet tjera-udhetimet zyratre jashte vendit</t>
  </si>
  <si>
    <t>Shpenzimet për internet</t>
  </si>
  <si>
    <t>Shpenzimet e telefonisë mobile</t>
  </si>
  <si>
    <t>Shpenzimet postare</t>
  </si>
  <si>
    <t>Shpenzimet e ndryshme shëndetësore</t>
  </si>
  <si>
    <t>Sherbime te ndryshme intelektuale dhe keshilldhenese</t>
  </si>
  <si>
    <t>Shërbimet kontraktuese tjera</t>
  </si>
  <si>
    <t>Sherbime teknike</t>
  </si>
  <si>
    <t>Shpenzimet për anëtarësim</t>
  </si>
  <si>
    <t>Shërbimet e varrimit</t>
  </si>
  <si>
    <t>Mobilje me pak se 1000 euro</t>
  </si>
  <si>
    <t>Kompjuter më pak se 1000 euro</t>
  </si>
  <si>
    <t>Pajisje më pak se 1000 euro</t>
  </si>
  <si>
    <t>Furnizime për zyre</t>
  </si>
  <si>
    <t>Furnizime me ushqim dhe pije</t>
  </si>
  <si>
    <t>Furnizime mjekësore</t>
  </si>
  <si>
    <t>Furnizime pastrimi</t>
  </si>
  <si>
    <t>Derivate për gjenerator</t>
  </si>
  <si>
    <t>Karburante për vetura</t>
  </si>
  <si>
    <t>Regjistrimi dhe sigurimi i automjeteve</t>
  </si>
  <si>
    <t>Mirëmbajtja dhe riparimi i automjeteve</t>
  </si>
  <si>
    <t>Mirëmbajtja e ndërtesave</t>
  </si>
  <si>
    <t>Mirëmbajtja e shkollave</t>
  </si>
  <si>
    <t>Mirëmbajtja e objekteve shëndetësore</t>
  </si>
  <si>
    <t>Mirëmbajtja e auto rrugëve lokale</t>
  </si>
  <si>
    <t>Qiraja per veturë</t>
  </si>
  <si>
    <t>Reklamat dhe konkurset</t>
  </si>
  <si>
    <t>Botimet e publikimeve</t>
  </si>
  <si>
    <t>Drekat zyrtare</t>
  </si>
  <si>
    <t>Shpenzime-vendimet e gjykatave</t>
  </si>
  <si>
    <t>Totali</t>
  </si>
  <si>
    <t>RAPORTI I MALLRAVE DHE SHERBIMEVE JANAR-QERSHOR 2019</t>
  </si>
  <si>
    <t>Tab 4.2. Financimi i investimeve kapitale komunale për vitin 2019</t>
  </si>
  <si>
    <t>TOTAL 2019</t>
  </si>
  <si>
    <t>Të shpenzuara janar-qershor 2019</t>
  </si>
  <si>
    <t>Kodi</t>
  </si>
  <si>
    <t>Programi/përshkrimi</t>
  </si>
  <si>
    <t>10- BKK</t>
  </si>
  <si>
    <t>21- THV</t>
  </si>
  <si>
    <t>22- THV</t>
  </si>
  <si>
    <t xml:space="preserve">FONDI I HUAMARRJES-04 </t>
  </si>
  <si>
    <t>GRANTE TE JASHTME-32</t>
  </si>
  <si>
    <t>QEVERIA JAPONEZE-59</t>
  </si>
  <si>
    <t>Total 2019</t>
  </si>
  <si>
    <t>SHPENZIMET KAPITALE TOTALE</t>
  </si>
  <si>
    <t>Administrata dhe personeli</t>
  </si>
  <si>
    <t xml:space="preserve">Administrata </t>
  </si>
  <si>
    <t>Mbulimi i parkingut dhe rregullimi i garazhës për automjetet zyrtare</t>
  </si>
  <si>
    <t>Shërbimet publike dhe emergjenca</t>
  </si>
  <si>
    <t>Parandalimi dhe inspektimi i zjarreve</t>
  </si>
  <si>
    <t>Riparimi i rrugëve dhe trotuareve të Hanit të Elezit</t>
  </si>
  <si>
    <t>Fond për emergjencë</t>
  </si>
  <si>
    <t xml:space="preserve">Ndriçimi publik i zonës urbane dhe rurale </t>
  </si>
  <si>
    <t>Shtimi i kapaciteteve të ujit dhe rregullimi i rrjetit të ujësjellësit</t>
  </si>
  <si>
    <t>Vendosja e kamerave në zonat rurale</t>
  </si>
  <si>
    <t>Hulumtimi dhe furnizimi i fshatrave me ujë të pijshëm (Paldenicë, Seçishtë, Gorancë)</t>
  </si>
  <si>
    <t>Projekti për menaxhimin e mbeturinave të ngurta (Kamion për mbeturina)</t>
  </si>
  <si>
    <t>Planifikim urban dhe mjedisi</t>
  </si>
  <si>
    <t>Planifikimi urban dhe inspeksioni</t>
  </si>
  <si>
    <t xml:space="preserve">Shtrimi me kubëza betoni i rrugicave nëpër zonat urbane të Hanit të Elezit </t>
  </si>
  <si>
    <r>
      <t xml:space="preserve">Shtrimi me kubëza betoni i rrugicave nëpër zonat  rurale të Hanit të Elezit (Gorancë, Krivenik, Paldenicë, Pustenik, Rezhancë, </t>
    </r>
    <r>
      <rPr>
        <sz val="11"/>
        <color theme="1"/>
        <rFont val="Times New Roman"/>
        <family val="1"/>
      </rPr>
      <t>Seçishtë, Meliq, Dimcë, Lagja e re, Uji i Thartë</t>
    </r>
    <r>
      <rPr>
        <sz val="11"/>
        <color rgb="FF000000"/>
        <rFont val="Times New Roman"/>
        <family val="1"/>
      </rPr>
      <t>)</t>
    </r>
  </si>
  <si>
    <t>Mjete të lira për bashkëinvestime</t>
  </si>
  <si>
    <t xml:space="preserve">Rregullimi i kanalizimeve  në lagjet e mbetura të zonës urbane të Hanit të Elezit </t>
  </si>
  <si>
    <t>Rregullimi i kanalizimeve  në lagjet e mbetura të zonave rurale të Hanit të Elezit (Rezhancë, Paldenicë, Gorancë, Dimcë, Lagja e re, Dermjak)</t>
  </si>
  <si>
    <t xml:space="preserve">Ndërtimi (rihapja, zgjërimi) dhe asfaltimi i rrugëve rurale në Han të Elezit         </t>
  </si>
  <si>
    <t>Asfaltimi i rrugës nga fshati Dermjak deri në fshatin Neqavcë</t>
  </si>
  <si>
    <t xml:space="preserve">Rregullimi i burimit të ujit të thartë </t>
  </si>
  <si>
    <t>Fond për hartimin e projekteve</t>
  </si>
  <si>
    <t>Rregullimi i prrockave dhe i kanalizimeve atmosferike ne zonat rurale</t>
  </si>
  <si>
    <t>Fonde për shpronësim</t>
  </si>
  <si>
    <t xml:space="preserve">Fasadimi i objekteve publike </t>
  </si>
  <si>
    <t>Gjelbërimi i disa hapësirave publike</t>
  </si>
  <si>
    <t>Asfaltimi i trotuarit për këmbësor nga Hani i Elezit - Uji i Thartë</t>
  </si>
  <si>
    <t>Ngritja e pllakave përkujtimore për dëshmorët</t>
  </si>
  <si>
    <t>Ndërtimi i qendrës kulturore në Han të Elezit</t>
  </si>
  <si>
    <t>Rregullimi i deponive për hudhje të materialeve të ngurta</t>
  </si>
  <si>
    <t>Rregullimi i shtigjeve për këmbësor nga qendra në drejtim të pikës kufitare</t>
  </si>
  <si>
    <t>Ndërtimi i hallës së sportit</t>
  </si>
  <si>
    <t>Rregullimi i shtratit të lumit lepenc</t>
  </si>
  <si>
    <t>Asfaltimi i rruges Uji i Tharte -Pustenik</t>
  </si>
  <si>
    <t>Rregullimi i prockës dhe kanalizimit fekal në fshatin Seçishtë</t>
  </si>
  <si>
    <t>Shëndetësia dhe Mirëqenia Sociale</t>
  </si>
  <si>
    <t>Sherbimet e shendetesise primare</t>
  </si>
  <si>
    <t>Autoambulancë për QKMF-në</t>
  </si>
  <si>
    <t>Pajisje mjekësore për QKMF-në</t>
  </si>
  <si>
    <t>Izolimi i dhomës së rentgenit</t>
  </si>
  <si>
    <t>Ndërtimi i shtëpive dhe banesave për banim social</t>
  </si>
  <si>
    <t>Arsimi dhe shkenca</t>
  </si>
  <si>
    <t>Administrata</t>
  </si>
  <si>
    <t xml:space="preserve">Rregullimi i infrastrukturës shkollore </t>
  </si>
  <si>
    <t xml:space="preserve">Pajisja e çerdhes për fëmijë me pajisje dhe inventar </t>
  </si>
  <si>
    <t>Ndërtimi i rrethojës së SHML "Dardania"</t>
  </si>
  <si>
    <t>Pajisja e kabineteve me mjete mësimore dhe laboratorike</t>
  </si>
  <si>
    <t xml:space="preserve">Rregullimi i tereneve sportive </t>
  </si>
  <si>
    <t>Rregullimi i parkingut te SHFMU "Kështjella e Diturisë" në Paldenicë</t>
  </si>
  <si>
    <t>Ndërtimi i sallave sportive në Paldenicë dhe Gorancë</t>
  </si>
  <si>
    <t>Arsimi fillor</t>
  </si>
  <si>
    <t>Projekte për huamarrje në arsim</t>
  </si>
  <si>
    <t>DREJTORIA PËR BUXHET DHE FINANCA</t>
  </si>
  <si>
    <t>Nr. 04/ 6910 /2019</t>
  </si>
  <si>
    <t>Data: 30/07/2019</t>
  </si>
  <si>
    <t>RAPORT FINANCIAR PËR PERIUDHËN JANAR-QERSHOR 2019</t>
  </si>
  <si>
    <t>HANI I ELEZIT, Korrik 2019</t>
  </si>
  <si>
    <t>SHPENZIMET KOMUNALE</t>
  </si>
  <si>
    <t>Krahasimi në €</t>
  </si>
  <si>
    <t>TM2</t>
  </si>
  <si>
    <t xml:space="preserve">€ </t>
  </si>
  <si>
    <t>Rryma</t>
  </si>
  <si>
    <t>Mbeturinat</t>
  </si>
  <si>
    <t>Shpenzimet telefonike</t>
  </si>
  <si>
    <t xml:space="preserve">Gjithsej Pagesat </t>
  </si>
  <si>
    <t>SUBVENCIONET DHE TRANSFERET</t>
  </si>
  <si>
    <t>Pagesat</t>
  </si>
  <si>
    <t>Subvencionet për entitetet publike</t>
  </si>
  <si>
    <t>Subvencionet për entitetet  jopublike</t>
  </si>
  <si>
    <t>Pagesat për përfituesit individual</t>
  </si>
  <si>
    <t>Pagesat e familjeve të të rënëve në luftë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</si>
</sst>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41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.5"/>
      <color theme="1"/>
      <name val="Times New Roman"/>
      <family val="1"/>
    </font>
    <font>
      <sz val="10.5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0.5"/>
      <color theme="1"/>
      <name val="Times New Roman"/>
      <family val="1"/>
    </font>
    <font>
      <b/>
      <sz val="10.5"/>
      <color rgb="FF000000"/>
      <name val="Times New Roman"/>
      <family val="1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  <font>
      <b/>
      <sz val="11"/>
      <color rgb="FFFFFFFF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1"/>
      <name val="Times New Roman"/>
      <family val="1"/>
    </font>
    <font>
      <sz val="18"/>
      <color rgb="FFC00000"/>
      <name val="Times New Roman"/>
      <family val="1"/>
    </font>
    <font>
      <sz val="25"/>
      <name val="Times New Roman"/>
      <family val="1"/>
    </font>
    <font>
      <b/>
      <sz val="20"/>
      <color rgb="FF17365D"/>
      <name val="Times New Roman"/>
      <family val="1"/>
    </font>
    <font>
      <sz val="12"/>
      <name val="Times New Roman"/>
      <family val="1"/>
    </font>
    <font>
      <b/>
      <sz val="12"/>
      <color rgb="FF365F91"/>
      <name val="Times New Roman"/>
      <family val="1"/>
    </font>
    <font>
      <b/>
      <sz val="12"/>
      <name val="Garamond"/>
      <family val="1"/>
    </font>
    <font>
      <sz val="12"/>
      <color theme="1"/>
      <name val="Times New Roman"/>
      <family val="1"/>
    </font>
    <font>
      <sz val="12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7E9C4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" fillId="0" borderId="0"/>
    <xf numFmtId="0" fontId="1" fillId="0" borderId="0"/>
  </cellStyleXfs>
  <cellXfs count="354">
    <xf numFmtId="0" fontId="0" fillId="0" borderId="0" xfId="0"/>
    <xf numFmtId="43" fontId="3" fillId="0" borderId="0" xfId="1" applyFont="1"/>
    <xf numFmtId="43" fontId="4" fillId="0" borderId="0" xfId="1" applyFont="1" applyFill="1" applyBorder="1" applyAlignment="1" applyProtection="1">
      <alignment horizontal="left" vertical="top" wrapText="1"/>
    </xf>
    <xf numFmtId="43" fontId="5" fillId="0" borderId="0" xfId="1" applyFont="1" applyFill="1" applyBorder="1" applyAlignment="1" applyProtection="1">
      <alignment vertical="center" wrapText="1"/>
    </xf>
    <xf numFmtId="43" fontId="6" fillId="0" borderId="0" xfId="1" applyFont="1" applyFill="1" applyBorder="1" applyAlignment="1" applyProtection="1">
      <alignment horizontal="left" vertical="center" wrapText="1"/>
    </xf>
    <xf numFmtId="10" fontId="3" fillId="0" borderId="4" xfId="1" applyNumberFormat="1" applyFont="1" applyBorder="1"/>
    <xf numFmtId="43" fontId="4" fillId="0" borderId="0" xfId="1" applyFont="1" applyFill="1" applyBorder="1" applyAlignment="1" applyProtection="1">
      <alignment vertical="center" wrapText="1"/>
    </xf>
    <xf numFmtId="43" fontId="5" fillId="4" borderId="3" xfId="1" applyFont="1" applyFill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vertical="center"/>
    </xf>
    <xf numFmtId="43" fontId="7" fillId="2" borderId="1" xfId="1" applyFont="1" applyFill="1" applyBorder="1" applyAlignment="1" applyProtection="1">
      <alignment vertical="center"/>
    </xf>
    <xf numFmtId="43" fontId="7" fillId="2" borderId="5" xfId="1" applyFont="1" applyFill="1" applyBorder="1" applyAlignment="1" applyProtection="1">
      <alignment vertical="center"/>
    </xf>
    <xf numFmtId="43" fontId="5" fillId="6" borderId="6" xfId="1" applyFont="1" applyFill="1" applyBorder="1" applyAlignment="1" applyProtection="1">
      <alignment vertical="center"/>
    </xf>
    <xf numFmtId="43" fontId="5" fillId="7" borderId="6" xfId="1" applyFont="1" applyFill="1" applyBorder="1" applyAlignment="1" applyProtection="1">
      <alignment vertical="center"/>
    </xf>
    <xf numFmtId="43" fontId="5" fillId="8" borderId="6" xfId="1" applyFont="1" applyFill="1" applyBorder="1" applyAlignment="1" applyProtection="1">
      <alignment vertical="center"/>
    </xf>
    <xf numFmtId="43" fontId="5" fillId="9" borderId="6" xfId="1" applyFont="1" applyFill="1" applyBorder="1" applyAlignment="1" applyProtection="1">
      <alignment vertical="center"/>
    </xf>
    <xf numFmtId="43" fontId="5" fillId="10" borderId="6" xfId="1" applyFont="1" applyFill="1" applyBorder="1" applyAlignment="1" applyProtection="1">
      <alignment vertical="center"/>
    </xf>
    <xf numFmtId="43" fontId="5" fillId="11" borderId="6" xfId="1" applyFont="1" applyFill="1" applyBorder="1" applyAlignment="1" applyProtection="1">
      <alignment vertical="center"/>
    </xf>
    <xf numFmtId="43" fontId="5" fillId="3" borderId="6" xfId="1" applyFont="1" applyFill="1" applyBorder="1" applyAlignment="1" applyProtection="1">
      <alignment vertical="center"/>
    </xf>
    <xf numFmtId="43" fontId="7" fillId="2" borderId="7" xfId="1" applyFont="1" applyFill="1" applyBorder="1" applyAlignment="1" applyProtection="1">
      <alignment vertical="center" wrapText="1"/>
    </xf>
    <xf numFmtId="43" fontId="5" fillId="5" borderId="3" xfId="1" applyFont="1" applyFill="1" applyBorder="1" applyAlignment="1" applyProtection="1">
      <alignment vertical="center" wrapText="1"/>
    </xf>
    <xf numFmtId="43" fontId="5" fillId="2" borderId="8" xfId="1" applyFont="1" applyFill="1" applyBorder="1" applyAlignment="1" applyProtection="1">
      <alignment vertical="center" wrapText="1"/>
    </xf>
    <xf numFmtId="43" fontId="7" fillId="2" borderId="8" xfId="1" applyFont="1" applyFill="1" applyBorder="1" applyAlignment="1" applyProtection="1">
      <alignment vertical="center" wrapText="1"/>
    </xf>
    <xf numFmtId="43" fontId="5" fillId="6" borderId="3" xfId="1" applyFont="1" applyFill="1" applyBorder="1" applyAlignment="1" applyProtection="1">
      <alignment vertical="center" wrapText="1"/>
    </xf>
    <xf numFmtId="43" fontId="5" fillId="7" borderId="3" xfId="1" applyFont="1" applyFill="1" applyBorder="1" applyAlignment="1" applyProtection="1">
      <alignment vertical="center" wrapText="1"/>
    </xf>
    <xf numFmtId="43" fontId="5" fillId="8" borderId="3" xfId="1" applyFont="1" applyFill="1" applyBorder="1" applyAlignment="1" applyProtection="1">
      <alignment vertical="center" wrapText="1"/>
    </xf>
    <xf numFmtId="43" fontId="5" fillId="9" borderId="3" xfId="1" applyFont="1" applyFill="1" applyBorder="1" applyAlignment="1" applyProtection="1">
      <alignment vertical="center" wrapText="1"/>
    </xf>
    <xf numFmtId="43" fontId="5" fillId="10" borderId="3" xfId="1" applyFont="1" applyFill="1" applyBorder="1" applyAlignment="1" applyProtection="1">
      <alignment vertical="center" wrapText="1"/>
    </xf>
    <xf numFmtId="43" fontId="5" fillId="11" borderId="3" xfId="1" applyFont="1" applyFill="1" applyBorder="1" applyAlignment="1" applyProtection="1">
      <alignment vertical="center" wrapText="1"/>
    </xf>
    <xf numFmtId="43" fontId="5" fillId="3" borderId="3" xfId="1" applyFont="1" applyFill="1" applyBorder="1" applyAlignment="1" applyProtection="1">
      <alignment vertical="center" wrapText="1"/>
    </xf>
    <xf numFmtId="43" fontId="5" fillId="12" borderId="3" xfId="1" applyFont="1" applyFill="1" applyBorder="1" applyAlignment="1" applyProtection="1">
      <alignment vertical="center" wrapText="1"/>
    </xf>
    <xf numFmtId="43" fontId="5" fillId="5" borderId="6" xfId="1" applyFont="1" applyFill="1" applyBorder="1" applyAlignment="1" applyProtection="1">
      <alignment vertical="center"/>
    </xf>
    <xf numFmtId="43" fontId="5" fillId="12" borderId="6" xfId="1" applyFont="1" applyFill="1" applyBorder="1" applyAlignment="1" applyProtection="1">
      <alignment vertical="center"/>
    </xf>
    <xf numFmtId="43" fontId="5" fillId="5" borderId="3" xfId="1" applyFont="1" applyFill="1" applyBorder="1" applyAlignment="1" applyProtection="1">
      <alignment vertical="center"/>
    </xf>
    <xf numFmtId="43" fontId="5" fillId="2" borderId="8" xfId="1" applyFont="1" applyFill="1" applyBorder="1" applyAlignment="1" applyProtection="1">
      <alignment horizontal="right" vertical="center"/>
    </xf>
    <xf numFmtId="43" fontId="7" fillId="2" borderId="8" xfId="1" applyFont="1" applyFill="1" applyBorder="1" applyAlignment="1" applyProtection="1">
      <alignment horizontal="right" vertical="center"/>
    </xf>
    <xf numFmtId="43" fontId="5" fillId="2" borderId="8" xfId="1" applyFont="1" applyFill="1" applyBorder="1" applyAlignment="1" applyProtection="1">
      <alignment vertical="center"/>
    </xf>
    <xf numFmtId="43" fontId="7" fillId="2" borderId="7" xfId="1" applyFont="1" applyFill="1" applyBorder="1" applyAlignment="1" applyProtection="1">
      <alignment horizontal="right" vertical="center"/>
    </xf>
    <xf numFmtId="43" fontId="5" fillId="6" borderId="3" xfId="1" applyFont="1" applyFill="1" applyBorder="1" applyAlignment="1" applyProtection="1">
      <alignment vertical="center"/>
    </xf>
    <xf numFmtId="43" fontId="5" fillId="7" borderId="3" xfId="1" applyFont="1" applyFill="1" applyBorder="1" applyAlignment="1" applyProtection="1">
      <alignment vertical="center"/>
    </xf>
    <xf numFmtId="43" fontId="5" fillId="8" borderId="3" xfId="1" applyFont="1" applyFill="1" applyBorder="1" applyAlignment="1" applyProtection="1">
      <alignment vertical="center"/>
    </xf>
    <xf numFmtId="43" fontId="5" fillId="9" borderId="3" xfId="1" applyFont="1" applyFill="1" applyBorder="1" applyAlignment="1" applyProtection="1">
      <alignment vertical="center"/>
    </xf>
    <xf numFmtId="43" fontId="5" fillId="10" borderId="3" xfId="1" applyFont="1" applyFill="1" applyBorder="1" applyAlignment="1" applyProtection="1">
      <alignment vertical="center"/>
    </xf>
    <xf numFmtId="43" fontId="5" fillId="11" borderId="3" xfId="1" applyFont="1" applyFill="1" applyBorder="1" applyAlignment="1" applyProtection="1">
      <alignment horizontal="right" vertical="center"/>
    </xf>
    <xf numFmtId="43" fontId="5" fillId="3" borderId="3" xfId="1" applyFont="1" applyFill="1" applyBorder="1" applyAlignment="1" applyProtection="1">
      <alignment horizontal="right" vertical="center"/>
    </xf>
    <xf numFmtId="43" fontId="5" fillId="12" borderId="3" xfId="1" applyFont="1" applyFill="1" applyBorder="1" applyAlignment="1" applyProtection="1">
      <alignment vertical="center"/>
    </xf>
    <xf numFmtId="43" fontId="5" fillId="2" borderId="1" xfId="1" applyFont="1" applyFill="1" applyBorder="1" applyAlignment="1" applyProtection="1">
      <alignment horizontal="right" vertical="center"/>
    </xf>
    <xf numFmtId="43" fontId="7" fillId="2" borderId="1" xfId="1" applyFont="1" applyFill="1" applyBorder="1" applyAlignment="1" applyProtection="1">
      <alignment horizontal="right" vertical="center"/>
    </xf>
    <xf numFmtId="43" fontId="7" fillId="2" borderId="5" xfId="1" applyFont="1" applyFill="1" applyBorder="1" applyAlignment="1" applyProtection="1">
      <alignment horizontal="right" vertical="center"/>
    </xf>
    <xf numFmtId="43" fontId="5" fillId="11" borderId="6" xfId="1" applyFont="1" applyFill="1" applyBorder="1" applyAlignment="1" applyProtection="1">
      <alignment horizontal="right" vertical="center"/>
    </xf>
    <xf numFmtId="43" fontId="5" fillId="3" borderId="6" xfId="1" applyFont="1" applyFill="1" applyBorder="1" applyAlignment="1" applyProtection="1">
      <alignment horizontal="right" vertical="center"/>
    </xf>
    <xf numFmtId="43" fontId="7" fillId="2" borderId="8" xfId="1" applyFont="1" applyFill="1" applyBorder="1" applyAlignment="1" applyProtection="1">
      <alignment vertical="center"/>
    </xf>
    <xf numFmtId="43" fontId="7" fillId="2" borderId="7" xfId="1" applyFont="1" applyFill="1" applyBorder="1" applyAlignment="1" applyProtection="1">
      <alignment vertical="center"/>
    </xf>
    <xf numFmtId="43" fontId="5" fillId="11" borderId="3" xfId="1" applyFont="1" applyFill="1" applyBorder="1" applyAlignment="1" applyProtection="1">
      <alignment vertical="center"/>
    </xf>
    <xf numFmtId="43" fontId="5" fillId="3" borderId="3" xfId="1" applyFont="1" applyFill="1" applyBorder="1" applyAlignment="1" applyProtection="1">
      <alignment vertical="center"/>
    </xf>
    <xf numFmtId="43" fontId="5" fillId="2" borderId="9" xfId="1" applyFont="1" applyFill="1" applyBorder="1" applyAlignment="1" applyProtection="1">
      <alignment horizontal="center" vertical="center" wrapText="1"/>
    </xf>
    <xf numFmtId="10" fontId="5" fillId="5" borderId="3" xfId="1" applyNumberFormat="1" applyFont="1" applyFill="1" applyBorder="1" applyAlignment="1" applyProtection="1">
      <alignment horizontal="right" vertical="center" wrapText="1"/>
    </xf>
    <xf numFmtId="10" fontId="5" fillId="2" borderId="8" xfId="1" applyNumberFormat="1" applyFont="1" applyFill="1" applyBorder="1" applyAlignment="1" applyProtection="1">
      <alignment horizontal="right" vertical="center" wrapText="1"/>
    </xf>
    <xf numFmtId="10" fontId="5" fillId="2" borderId="7" xfId="1" applyNumberFormat="1" applyFont="1" applyFill="1" applyBorder="1" applyAlignment="1" applyProtection="1">
      <alignment horizontal="right" vertical="center" wrapText="1"/>
    </xf>
    <xf numFmtId="10" fontId="5" fillId="6" borderId="3" xfId="1" applyNumberFormat="1" applyFont="1" applyFill="1" applyBorder="1" applyAlignment="1" applyProtection="1">
      <alignment horizontal="right" vertical="center" wrapText="1"/>
    </xf>
    <xf numFmtId="10" fontId="5" fillId="7" borderId="3" xfId="1" applyNumberFormat="1" applyFont="1" applyFill="1" applyBorder="1" applyAlignment="1" applyProtection="1">
      <alignment horizontal="right" vertical="center" wrapText="1"/>
    </xf>
    <xf numFmtId="10" fontId="5" fillId="8" borderId="3" xfId="1" applyNumberFormat="1" applyFont="1" applyFill="1" applyBorder="1" applyAlignment="1" applyProtection="1">
      <alignment horizontal="right" vertical="center" wrapText="1"/>
    </xf>
    <xf numFmtId="10" fontId="5" fillId="9" borderId="3" xfId="1" applyNumberFormat="1" applyFont="1" applyFill="1" applyBorder="1" applyAlignment="1" applyProtection="1">
      <alignment horizontal="right" vertical="center" wrapText="1"/>
    </xf>
    <xf numFmtId="10" fontId="5" fillId="10" borderId="3" xfId="1" applyNumberFormat="1" applyFont="1" applyFill="1" applyBorder="1" applyAlignment="1" applyProtection="1">
      <alignment horizontal="right" vertical="center" wrapText="1"/>
    </xf>
    <xf numFmtId="10" fontId="5" fillId="11" borderId="3" xfId="1" applyNumberFormat="1" applyFont="1" applyFill="1" applyBorder="1" applyAlignment="1" applyProtection="1">
      <alignment horizontal="right" vertical="center" wrapText="1"/>
    </xf>
    <xf numFmtId="10" fontId="5" fillId="3" borderId="3" xfId="1" applyNumberFormat="1" applyFont="1" applyFill="1" applyBorder="1" applyAlignment="1" applyProtection="1">
      <alignment horizontal="right" vertical="center" wrapText="1"/>
    </xf>
    <xf numFmtId="10" fontId="5" fillId="12" borderId="3" xfId="1" applyNumberFormat="1" applyFont="1" applyFill="1" applyBorder="1" applyAlignment="1" applyProtection="1">
      <alignment horizontal="right" vertical="center" wrapText="1"/>
    </xf>
    <xf numFmtId="43" fontId="7" fillId="2" borderId="9" xfId="1" applyFont="1" applyFill="1" applyBorder="1" applyAlignment="1" applyProtection="1">
      <alignment vertical="center" wrapText="1"/>
    </xf>
    <xf numFmtId="43" fontId="5" fillId="2" borderId="0" xfId="1" applyFont="1" applyFill="1" applyBorder="1" applyAlignment="1" applyProtection="1">
      <alignment horizontal="center" vertical="center" wrapText="1"/>
    </xf>
    <xf numFmtId="43" fontId="5" fillId="4" borderId="3" xfId="1" applyFont="1" applyFill="1" applyBorder="1" applyAlignment="1" applyProtection="1">
      <alignment vertical="center" wrapText="1"/>
    </xf>
    <xf numFmtId="43" fontId="5" fillId="4" borderId="6" xfId="1" applyFont="1" applyFill="1" applyBorder="1" applyAlignment="1" applyProtection="1">
      <alignment horizontal="center" vertical="center" wrapText="1"/>
    </xf>
    <xf numFmtId="43" fontId="9" fillId="0" borderId="0" xfId="1" applyFont="1" applyFill="1"/>
    <xf numFmtId="43" fontId="7" fillId="2" borderId="10" xfId="1" applyFont="1" applyFill="1" applyBorder="1" applyAlignment="1" applyProtection="1">
      <alignment horizontal="right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 wrapText="1"/>
    </xf>
    <xf numFmtId="0" fontId="10" fillId="0" borderId="2" xfId="0" applyFont="1" applyBorder="1"/>
    <xf numFmtId="43" fontId="11" fillId="0" borderId="2" xfId="1" applyFont="1" applyBorder="1"/>
    <xf numFmtId="10" fontId="11" fillId="0" borderId="2" xfId="1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0" fontId="12" fillId="15" borderId="2" xfId="0" applyFont="1" applyFill="1" applyBorder="1"/>
    <xf numFmtId="43" fontId="13" fillId="4" borderId="2" xfId="1" applyFont="1" applyFill="1" applyBorder="1"/>
    <xf numFmtId="10" fontId="13" fillId="15" borderId="2" xfId="1" applyNumberFormat="1" applyFont="1" applyFill="1" applyBorder="1" applyAlignment="1">
      <alignment horizontal="right"/>
    </xf>
    <xf numFmtId="4" fontId="12" fillId="15" borderId="2" xfId="0" applyNumberFormat="1" applyFont="1" applyFill="1" applyBorder="1" applyAlignment="1">
      <alignment horizontal="right"/>
    </xf>
    <xf numFmtId="4" fontId="13" fillId="15" borderId="2" xfId="0" applyNumberFormat="1" applyFont="1" applyFill="1" applyBorder="1" applyAlignment="1">
      <alignment horizontal="right"/>
    </xf>
    <xf numFmtId="43" fontId="0" fillId="0" borderId="0" xfId="0" applyNumberFormat="1"/>
    <xf numFmtId="0" fontId="12" fillId="0" borderId="0" xfId="0" applyFont="1"/>
    <xf numFmtId="0" fontId="10" fillId="0" borderId="0" xfId="0" applyFont="1"/>
    <xf numFmtId="0" fontId="14" fillId="16" borderId="2" xfId="0" applyFont="1" applyFill="1" applyBorder="1" applyAlignment="1">
      <alignment horizontal="center" vertical="center" wrapText="1"/>
    </xf>
    <xf numFmtId="0" fontId="14" fillId="16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wrapText="1"/>
    </xf>
    <xf numFmtId="0" fontId="15" fillId="17" borderId="2" xfId="0" applyFont="1" applyFill="1" applyBorder="1" applyAlignment="1">
      <alignment horizontal="center" wrapText="1"/>
    </xf>
    <xf numFmtId="0" fontId="15" fillId="17" borderId="2" xfId="0" applyFont="1" applyFill="1" applyBorder="1" applyAlignment="1">
      <alignment horizontal="center"/>
    </xf>
    <xf numFmtId="0" fontId="16" fillId="17" borderId="2" xfId="0" applyFont="1" applyFill="1" applyBorder="1" applyAlignment="1">
      <alignment horizontal="center" wrapText="1"/>
    </xf>
    <xf numFmtId="0" fontId="10" fillId="13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18" borderId="2" xfId="0" applyFont="1" applyFill="1" applyBorder="1"/>
    <xf numFmtId="43" fontId="17" fillId="0" borderId="2" xfId="1" applyFont="1" applyBorder="1" applyAlignment="1">
      <alignment horizontal="right"/>
    </xf>
    <xf numFmtId="43" fontId="18" fillId="0" borderId="2" xfId="1" applyFont="1" applyBorder="1" applyAlignment="1">
      <alignment horizontal="right"/>
    </xf>
    <xf numFmtId="10" fontId="18" fillId="0" borderId="2" xfId="0" applyNumberFormat="1" applyFont="1" applyBorder="1" applyAlignment="1">
      <alignment horizontal="right"/>
    </xf>
    <xf numFmtId="4" fontId="10" fillId="0" borderId="2" xfId="1" applyNumberFormat="1" applyFont="1" applyBorder="1"/>
    <xf numFmtId="0" fontId="14" fillId="6" borderId="2" xfId="0" applyFont="1" applyFill="1" applyBorder="1" applyAlignment="1">
      <alignment horizontal="center"/>
    </xf>
    <xf numFmtId="0" fontId="14" fillId="6" borderId="2" xfId="0" applyFont="1" applyFill="1" applyBorder="1"/>
    <xf numFmtId="43" fontId="20" fillId="6" borderId="2" xfId="1" applyFont="1" applyFill="1" applyBorder="1" applyAlignment="1">
      <alignment horizontal="right"/>
    </xf>
    <xf numFmtId="43" fontId="21" fillId="6" borderId="2" xfId="1" applyFont="1" applyFill="1" applyBorder="1" applyAlignment="1">
      <alignment horizontal="right"/>
    </xf>
    <xf numFmtId="0" fontId="15" fillId="0" borderId="2" xfId="0" applyFont="1" applyBorder="1"/>
    <xf numFmtId="0" fontId="15" fillId="18" borderId="2" xfId="0" applyFont="1" applyFill="1" applyBorder="1" applyAlignment="1">
      <alignment horizontal="center"/>
    </xf>
    <xf numFmtId="43" fontId="17" fillId="18" borderId="2" xfId="1" applyFont="1" applyFill="1" applyBorder="1" applyAlignment="1">
      <alignment horizontal="right"/>
    </xf>
    <xf numFmtId="43" fontId="18" fillId="18" borderId="2" xfId="1" applyFont="1" applyFill="1" applyBorder="1" applyAlignment="1">
      <alignment horizontal="right"/>
    </xf>
    <xf numFmtId="0" fontId="14" fillId="7" borderId="2" xfId="0" applyFont="1" applyFill="1" applyBorder="1" applyAlignment="1">
      <alignment horizontal="center"/>
    </xf>
    <xf numFmtId="0" fontId="14" fillId="7" borderId="2" xfId="0" applyFont="1" applyFill="1" applyBorder="1"/>
    <xf numFmtId="43" fontId="20" fillId="7" borderId="2" xfId="1" applyFont="1" applyFill="1" applyBorder="1" applyAlignment="1">
      <alignment horizontal="right"/>
    </xf>
    <xf numFmtId="0" fontId="15" fillId="19" borderId="2" xfId="0" applyFont="1" applyFill="1" applyBorder="1" applyAlignment="1">
      <alignment horizontal="center"/>
    </xf>
    <xf numFmtId="0" fontId="15" fillId="19" borderId="2" xfId="0" applyFont="1" applyFill="1" applyBorder="1"/>
    <xf numFmtId="43" fontId="20" fillId="19" borderId="2" xfId="1" applyFont="1" applyFill="1" applyBorder="1" applyAlignment="1">
      <alignment horizontal="right"/>
    </xf>
    <xf numFmtId="0" fontId="22" fillId="21" borderId="2" xfId="0" applyFont="1" applyFill="1" applyBorder="1" applyAlignment="1">
      <alignment horizontal="center"/>
    </xf>
    <xf numFmtId="0" fontId="23" fillId="21" borderId="2" xfId="0" applyFont="1" applyFill="1" applyBorder="1"/>
    <xf numFmtId="43" fontId="20" fillId="21" borderId="2" xfId="1" applyFont="1" applyFill="1" applyBorder="1" applyAlignment="1">
      <alignment horizontal="right"/>
    </xf>
    <xf numFmtId="43" fontId="0" fillId="0" borderId="0" xfId="1" applyFont="1"/>
    <xf numFmtId="10" fontId="21" fillId="6" borderId="2" xfId="0" applyNumberFormat="1" applyFont="1" applyFill="1" applyBorder="1" applyAlignment="1">
      <alignment horizontal="right"/>
    </xf>
    <xf numFmtId="4" fontId="12" fillId="6" borderId="2" xfId="1" applyNumberFormat="1" applyFont="1" applyFill="1" applyBorder="1"/>
    <xf numFmtId="10" fontId="21" fillId="7" borderId="2" xfId="0" applyNumberFormat="1" applyFont="1" applyFill="1" applyBorder="1" applyAlignment="1">
      <alignment horizontal="right"/>
    </xf>
    <xf numFmtId="4" fontId="12" fillId="7" borderId="2" xfId="1" applyNumberFormat="1" applyFont="1" applyFill="1" applyBorder="1"/>
    <xf numFmtId="10" fontId="21" fillId="20" borderId="2" xfId="0" applyNumberFormat="1" applyFont="1" applyFill="1" applyBorder="1" applyAlignment="1">
      <alignment horizontal="right"/>
    </xf>
    <xf numFmtId="4" fontId="12" fillId="20" borderId="2" xfId="1" applyNumberFormat="1" applyFont="1" applyFill="1" applyBorder="1"/>
    <xf numFmtId="10" fontId="21" fillId="9" borderId="2" xfId="0" applyNumberFormat="1" applyFont="1" applyFill="1" applyBorder="1" applyAlignment="1">
      <alignment horizontal="right"/>
    </xf>
    <xf numFmtId="4" fontId="12" fillId="9" borderId="2" xfId="1" applyNumberFormat="1" applyFont="1" applyFill="1" applyBorder="1"/>
    <xf numFmtId="0" fontId="13" fillId="0" borderId="0" xfId="0" applyFont="1"/>
    <xf numFmtId="0" fontId="10" fillId="18" borderId="2" xfId="0" applyFont="1" applyFill="1" applyBorder="1" applyAlignment="1">
      <alignment horizontal="right" wrapText="1"/>
    </xf>
    <xf numFmtId="0" fontId="10" fillId="18" borderId="2" xfId="0" applyFont="1" applyFill="1" applyBorder="1" applyAlignment="1">
      <alignment wrapText="1"/>
    </xf>
    <xf numFmtId="43" fontId="10" fillId="18" borderId="2" xfId="1" applyFont="1" applyFill="1" applyBorder="1"/>
    <xf numFmtId="43" fontId="10" fillId="18" borderId="2" xfId="1" applyFont="1" applyFill="1" applyBorder="1" applyAlignment="1">
      <alignment horizontal="right"/>
    </xf>
    <xf numFmtId="43" fontId="10" fillId="18" borderId="2" xfId="0" applyNumberFormat="1" applyFont="1" applyFill="1" applyBorder="1"/>
    <xf numFmtId="0" fontId="15" fillId="18" borderId="2" xfId="0" applyFont="1" applyFill="1" applyBorder="1" applyAlignment="1">
      <alignment wrapText="1"/>
    </xf>
    <xf numFmtId="0" fontId="10" fillId="18" borderId="2" xfId="0" applyFont="1" applyFill="1" applyBorder="1"/>
    <xf numFmtId="0" fontId="25" fillId="23" borderId="2" xfId="0" applyFont="1" applyFill="1" applyBorder="1" applyAlignment="1">
      <alignment horizontal="right" wrapText="1"/>
    </xf>
    <xf numFmtId="0" fontId="12" fillId="23" borderId="2" xfId="0" applyFont="1" applyFill="1" applyBorder="1"/>
    <xf numFmtId="43" fontId="12" fillId="23" borderId="2" xfId="1" applyFont="1" applyFill="1" applyBorder="1"/>
    <xf numFmtId="43" fontId="12" fillId="23" borderId="2" xfId="1" applyFont="1" applyFill="1" applyBorder="1" applyAlignment="1">
      <alignment horizontal="right"/>
    </xf>
    <xf numFmtId="43" fontId="12" fillId="6" borderId="2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28" fillId="0" borderId="0" xfId="0" applyFont="1" applyAlignment="1">
      <alignment horizontal="center"/>
    </xf>
    <xf numFmtId="0" fontId="13" fillId="24" borderId="3" xfId="0" applyFont="1" applyFill="1" applyBorder="1" applyAlignment="1">
      <alignment horizontal="center" vertical="center"/>
    </xf>
    <xf numFmtId="0" fontId="14" fillId="24" borderId="3" xfId="0" applyFont="1" applyFill="1" applyBorder="1" applyAlignment="1">
      <alignment horizontal="center" vertical="center"/>
    </xf>
    <xf numFmtId="0" fontId="30" fillId="25" borderId="16" xfId="9" applyFont="1" applyFill="1" applyBorder="1" applyAlignment="1">
      <alignment horizontal="center" vertical="center" wrapText="1"/>
    </xf>
    <xf numFmtId="0" fontId="30" fillId="25" borderId="3" xfId="9" applyFont="1" applyFill="1" applyBorder="1" applyAlignment="1">
      <alignment horizontal="center" vertical="center" wrapText="1"/>
    </xf>
    <xf numFmtId="0" fontId="30" fillId="25" borderId="6" xfId="9" applyFont="1" applyFill="1" applyBorder="1" applyAlignment="1">
      <alignment horizontal="center" vertical="center" wrapText="1"/>
    </xf>
    <xf numFmtId="0" fontId="11" fillId="26" borderId="3" xfId="0" applyFont="1" applyFill="1" applyBorder="1" applyAlignment="1">
      <alignment horizontal="center"/>
    </xf>
    <xf numFmtId="0" fontId="15" fillId="26" borderId="6" xfId="0" applyFont="1" applyFill="1" applyBorder="1" applyAlignment="1">
      <alignment horizontal="center"/>
    </xf>
    <xf numFmtId="0" fontId="30" fillId="27" borderId="3" xfId="9" applyFont="1" applyFill="1" applyBorder="1" applyAlignment="1">
      <alignment horizontal="center"/>
    </xf>
    <xf numFmtId="0" fontId="30" fillId="27" borderId="6" xfId="9" applyFont="1" applyFill="1" applyBorder="1" applyAlignment="1">
      <alignment horizontal="center"/>
    </xf>
    <xf numFmtId="0" fontId="30" fillId="27" borderId="16" xfId="9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14" fillId="21" borderId="17" xfId="0" applyFont="1" applyFill="1" applyBorder="1"/>
    <xf numFmtId="43" fontId="31" fillId="9" borderId="15" xfId="1" applyFont="1" applyFill="1" applyBorder="1"/>
    <xf numFmtId="43" fontId="31" fillId="9" borderId="17" xfId="1" applyFont="1" applyFill="1" applyBorder="1"/>
    <xf numFmtId="0" fontId="11" fillId="10" borderId="3" xfId="0" applyFont="1" applyFill="1" applyBorder="1" applyAlignment="1">
      <alignment horizontal="center"/>
    </xf>
    <xf numFmtId="0" fontId="14" fillId="10" borderId="16" xfId="0" applyFont="1" applyFill="1" applyBorder="1"/>
    <xf numFmtId="43" fontId="31" fillId="10" borderId="3" xfId="1" applyFont="1" applyFill="1" applyBorder="1"/>
    <xf numFmtId="0" fontId="11" fillId="28" borderId="3" xfId="0" applyFont="1" applyFill="1" applyBorder="1" applyAlignment="1">
      <alignment horizontal="center"/>
    </xf>
    <xf numFmtId="0" fontId="14" fillId="28" borderId="16" xfId="0" applyFont="1" applyFill="1" applyBorder="1"/>
    <xf numFmtId="43" fontId="31" fillId="28" borderId="3" xfId="1" applyFont="1" applyFill="1" applyBorder="1"/>
    <xf numFmtId="43" fontId="31" fillId="28" borderId="16" xfId="1" applyFont="1" applyFill="1" applyBorder="1"/>
    <xf numFmtId="0" fontId="11" fillId="29" borderId="9" xfId="0" applyFont="1" applyFill="1" applyBorder="1" applyAlignment="1">
      <alignment horizontal="center"/>
    </xf>
    <xf numFmtId="0" fontId="15" fillId="29" borderId="18" xfId="0" applyFont="1" applyFill="1" applyBorder="1" applyAlignment="1">
      <alignment wrapText="1"/>
    </xf>
    <xf numFmtId="43" fontId="30" fillId="29" borderId="9" xfId="1" applyFont="1" applyFill="1" applyBorder="1"/>
    <xf numFmtId="43" fontId="30" fillId="29" borderId="0" xfId="1" applyFont="1" applyFill="1" applyBorder="1"/>
    <xf numFmtId="43" fontId="30" fillId="29" borderId="18" xfId="1" applyFont="1" applyFill="1" applyBorder="1"/>
    <xf numFmtId="43" fontId="10" fillId="0" borderId="19" xfId="1" applyFont="1" applyBorder="1"/>
    <xf numFmtId="0" fontId="13" fillId="30" borderId="3" xfId="0" applyFont="1" applyFill="1" applyBorder="1" applyAlignment="1">
      <alignment horizontal="center"/>
    </xf>
    <xf numFmtId="0" fontId="14" fillId="30" borderId="16" xfId="0" applyFont="1" applyFill="1" applyBorder="1"/>
    <xf numFmtId="43" fontId="14" fillId="30" borderId="3" xfId="1" applyFont="1" applyFill="1" applyBorder="1"/>
    <xf numFmtId="43" fontId="14" fillId="30" borderId="16" xfId="1" applyFont="1" applyFill="1" applyBorder="1"/>
    <xf numFmtId="0" fontId="13" fillId="3" borderId="3" xfId="0" applyFont="1" applyFill="1" applyBorder="1" applyAlignment="1">
      <alignment horizontal="center"/>
    </xf>
    <xf numFmtId="0" fontId="14" fillId="3" borderId="6" xfId="0" applyFont="1" applyFill="1" applyBorder="1"/>
    <xf numFmtId="43" fontId="14" fillId="3" borderId="3" xfId="1" applyFont="1" applyFill="1" applyBorder="1"/>
    <xf numFmtId="43" fontId="14" fillId="3" borderId="16" xfId="1" applyFont="1" applyFill="1" applyBorder="1"/>
    <xf numFmtId="0" fontId="11" fillId="18" borderId="20" xfId="0" applyFont="1" applyFill="1" applyBorder="1" applyAlignment="1">
      <alignment horizontal="center"/>
    </xf>
    <xf numFmtId="0" fontId="15" fillId="18" borderId="21" xfId="0" applyFont="1" applyFill="1" applyBorder="1" applyAlignment="1">
      <alignment wrapText="1"/>
    </xf>
    <xf numFmtId="43" fontId="11" fillId="29" borderId="22" xfId="1" applyFont="1" applyFill="1" applyBorder="1"/>
    <xf numFmtId="43" fontId="11" fillId="29" borderId="23" xfId="1" applyFont="1" applyFill="1" applyBorder="1"/>
    <xf numFmtId="43" fontId="11" fillId="29" borderId="24" xfId="1" applyFont="1" applyFill="1" applyBorder="1"/>
    <xf numFmtId="43" fontId="11" fillId="29" borderId="25" xfId="1" applyFont="1" applyFill="1" applyBorder="1"/>
    <xf numFmtId="43" fontId="11" fillId="29" borderId="26" xfId="1" applyFont="1" applyFill="1" applyBorder="1"/>
    <xf numFmtId="43" fontId="11" fillId="31" borderId="26" xfId="1" applyFont="1" applyFill="1" applyBorder="1"/>
    <xf numFmtId="0" fontId="11" fillId="18" borderId="19" xfId="0" applyFont="1" applyFill="1" applyBorder="1" applyAlignment="1">
      <alignment horizontal="center"/>
    </xf>
    <xf numFmtId="0" fontId="15" fillId="18" borderId="27" xfId="0" applyFont="1" applyFill="1" applyBorder="1" applyAlignment="1">
      <alignment wrapText="1"/>
    </xf>
    <xf numFmtId="43" fontId="11" fillId="0" borderId="28" xfId="1" applyFont="1" applyBorder="1"/>
    <xf numFmtId="43" fontId="11" fillId="29" borderId="29" xfId="1" applyFont="1" applyFill="1" applyBorder="1"/>
    <xf numFmtId="43" fontId="11" fillId="29" borderId="19" xfId="1" applyFont="1" applyFill="1" applyBorder="1"/>
    <xf numFmtId="43" fontId="11" fillId="31" borderId="29" xfId="1" applyFont="1" applyFill="1" applyBorder="1"/>
    <xf numFmtId="0" fontId="15" fillId="0" borderId="27" xfId="0" applyFont="1" applyBorder="1"/>
    <xf numFmtId="0" fontId="15" fillId="0" borderId="27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43" fontId="11" fillId="0" borderId="31" xfId="1" applyFont="1" applyBorder="1"/>
    <xf numFmtId="43" fontId="11" fillId="29" borderId="32" xfId="1" applyFont="1" applyFill="1" applyBorder="1"/>
    <xf numFmtId="43" fontId="11" fillId="29" borderId="33" xfId="1" applyFont="1" applyFill="1" applyBorder="1"/>
    <xf numFmtId="43" fontId="11" fillId="29" borderId="28" xfId="1" applyFont="1" applyFill="1" applyBorder="1"/>
    <xf numFmtId="0" fontId="11" fillId="18" borderId="33" xfId="0" applyFont="1" applyFill="1" applyBorder="1" applyAlignment="1">
      <alignment horizontal="center"/>
    </xf>
    <xf numFmtId="0" fontId="10" fillId="18" borderId="30" xfId="0" applyFont="1" applyFill="1" applyBorder="1" applyAlignment="1">
      <alignment vertical="top" wrapText="1"/>
    </xf>
    <xf numFmtId="43" fontId="11" fillId="29" borderId="34" xfId="1" applyFont="1" applyFill="1" applyBorder="1"/>
    <xf numFmtId="43" fontId="11" fillId="29" borderId="31" xfId="1" applyFont="1" applyFill="1" applyBorder="1"/>
    <xf numFmtId="43" fontId="11" fillId="29" borderId="35" xfId="1" applyFont="1" applyFill="1" applyBorder="1"/>
    <xf numFmtId="43" fontId="11" fillId="31" borderId="35" xfId="1" applyFont="1" applyFill="1" applyBorder="1"/>
    <xf numFmtId="0" fontId="13" fillId="32" borderId="3" xfId="0" applyFont="1" applyFill="1" applyBorder="1" applyAlignment="1">
      <alignment horizontal="center"/>
    </xf>
    <xf numFmtId="0" fontId="14" fillId="32" borderId="3" xfId="0" applyFont="1" applyFill="1" applyBorder="1" applyAlignment="1">
      <alignment wrapText="1"/>
    </xf>
    <xf numFmtId="43" fontId="13" fillId="32" borderId="6" xfId="1" applyFont="1" applyFill="1" applyBorder="1"/>
    <xf numFmtId="43" fontId="13" fillId="32" borderId="3" xfId="1" applyFont="1" applyFill="1" applyBorder="1"/>
    <xf numFmtId="43" fontId="13" fillId="32" borderId="16" xfId="1" applyFont="1" applyFill="1" applyBorder="1"/>
    <xf numFmtId="0" fontId="13" fillId="33" borderId="3" xfId="0" applyFont="1" applyFill="1" applyBorder="1" applyAlignment="1">
      <alignment horizontal="center"/>
    </xf>
    <xf numFmtId="0" fontId="14" fillId="33" borderId="3" xfId="0" applyFont="1" applyFill="1" applyBorder="1" applyAlignment="1">
      <alignment wrapText="1"/>
    </xf>
    <xf numFmtId="43" fontId="13" fillId="33" borderId="6" xfId="1" applyFont="1" applyFill="1" applyBorder="1"/>
    <xf numFmtId="43" fontId="13" fillId="33" borderId="3" xfId="1" applyFont="1" applyFill="1" applyBorder="1"/>
    <xf numFmtId="43" fontId="13" fillId="33" borderId="16" xfId="1" applyFont="1" applyFill="1" applyBorder="1"/>
    <xf numFmtId="0" fontId="11" fillId="18" borderId="23" xfId="0" applyFont="1" applyFill="1" applyBorder="1" applyAlignment="1">
      <alignment horizontal="center"/>
    </xf>
    <xf numFmtId="0" fontId="15" fillId="0" borderId="24" xfId="0" applyFont="1" applyBorder="1" applyAlignment="1">
      <alignment wrapText="1"/>
    </xf>
    <xf numFmtId="43" fontId="11" fillId="0" borderId="22" xfId="1" applyFont="1" applyBorder="1"/>
    <xf numFmtId="43" fontId="11" fillId="0" borderId="24" xfId="1" applyFont="1" applyBorder="1"/>
    <xf numFmtId="0" fontId="11" fillId="0" borderId="29" xfId="0" applyFont="1" applyBorder="1" applyAlignment="1">
      <alignment horizontal="center"/>
    </xf>
    <xf numFmtId="0" fontId="15" fillId="0" borderId="19" xfId="0" applyFont="1" applyBorder="1" applyAlignment="1">
      <alignment wrapText="1"/>
    </xf>
    <xf numFmtId="43" fontId="11" fillId="0" borderId="20" xfId="1" applyFont="1" applyBorder="1"/>
    <xf numFmtId="43" fontId="11" fillId="31" borderId="23" xfId="1" applyFont="1" applyFill="1" applyBorder="1"/>
    <xf numFmtId="0" fontId="10" fillId="0" borderId="19" xfId="0" applyFont="1" applyBorder="1" applyAlignment="1">
      <alignment wrapText="1"/>
    </xf>
    <xf numFmtId="0" fontId="15" fillId="18" borderId="19" xfId="0" applyFont="1" applyFill="1" applyBorder="1" applyAlignment="1">
      <alignment wrapText="1"/>
    </xf>
    <xf numFmtId="0" fontId="11" fillId="0" borderId="29" xfId="0" applyFont="1" applyFill="1" applyBorder="1" applyAlignment="1">
      <alignment horizontal="center"/>
    </xf>
    <xf numFmtId="0" fontId="11" fillId="18" borderId="19" xfId="0" applyFont="1" applyFill="1" applyBorder="1" applyAlignment="1">
      <alignment wrapText="1"/>
    </xf>
    <xf numFmtId="0" fontId="10" fillId="18" borderId="19" xfId="0" applyFont="1" applyFill="1" applyBorder="1" applyAlignment="1">
      <alignment wrapText="1"/>
    </xf>
    <xf numFmtId="0" fontId="15" fillId="18" borderId="19" xfId="0" applyFont="1" applyFill="1" applyBorder="1"/>
    <xf numFmtId="0" fontId="11" fillId="29" borderId="19" xfId="0" applyFont="1" applyFill="1" applyBorder="1" applyAlignment="1">
      <alignment wrapText="1"/>
    </xf>
    <xf numFmtId="0" fontId="10" fillId="18" borderId="19" xfId="0" applyFont="1" applyFill="1" applyBorder="1"/>
    <xf numFmtId="0" fontId="11" fillId="0" borderId="23" xfId="0" applyFont="1" applyFill="1" applyBorder="1" applyAlignment="1">
      <alignment horizontal="center"/>
    </xf>
    <xf numFmtId="0" fontId="10" fillId="0" borderId="19" xfId="0" applyFont="1" applyBorder="1"/>
    <xf numFmtId="0" fontId="11" fillId="18" borderId="19" xfId="0" applyFont="1" applyFill="1" applyBorder="1"/>
    <xf numFmtId="0" fontId="11" fillId="0" borderId="19" xfId="0" applyFont="1" applyBorder="1" applyAlignment="1">
      <alignment wrapText="1"/>
    </xf>
    <xf numFmtId="0" fontId="11" fillId="0" borderId="36" xfId="0" applyFont="1" applyBorder="1" applyAlignment="1">
      <alignment horizontal="center"/>
    </xf>
    <xf numFmtId="43" fontId="11" fillId="0" borderId="19" xfId="1" applyFont="1" applyBorder="1"/>
    <xf numFmtId="0" fontId="11" fillId="0" borderId="37" xfId="0" applyFont="1" applyBorder="1" applyAlignment="1">
      <alignment horizontal="center"/>
    </xf>
    <xf numFmtId="0" fontId="11" fillId="0" borderId="34" xfId="0" applyFont="1" applyBorder="1" applyAlignment="1">
      <alignment wrapText="1"/>
    </xf>
    <xf numFmtId="43" fontId="11" fillId="0" borderId="34" xfId="1" applyFont="1" applyBorder="1"/>
    <xf numFmtId="0" fontId="13" fillId="8" borderId="3" xfId="0" applyFont="1" applyFill="1" applyBorder="1" applyAlignment="1">
      <alignment horizontal="center"/>
    </xf>
    <xf numFmtId="0" fontId="14" fillId="8" borderId="3" xfId="0" applyFont="1" applyFill="1" applyBorder="1" applyAlignment="1">
      <alignment wrapText="1"/>
    </xf>
    <xf numFmtId="43" fontId="14" fillId="8" borderId="3" xfId="1" applyFont="1" applyFill="1" applyBorder="1"/>
    <xf numFmtId="43" fontId="14" fillId="8" borderId="16" xfId="1" applyFont="1" applyFill="1" applyBorder="1"/>
    <xf numFmtId="0" fontId="13" fillId="34" borderId="3" xfId="0" applyFont="1" applyFill="1" applyBorder="1" applyAlignment="1">
      <alignment horizontal="center"/>
    </xf>
    <xf numFmtId="0" fontId="14" fillId="34" borderId="3" xfId="0" applyFont="1" applyFill="1" applyBorder="1" applyAlignment="1">
      <alignment wrapText="1"/>
    </xf>
    <xf numFmtId="43" fontId="14" fillId="34" borderId="3" xfId="1" applyFont="1" applyFill="1" applyBorder="1"/>
    <xf numFmtId="43" fontId="14" fillId="34" borderId="16" xfId="1" applyFont="1" applyFill="1" applyBorder="1"/>
    <xf numFmtId="0" fontId="11" fillId="0" borderId="19" xfId="0" applyFont="1" applyFill="1" applyBorder="1" applyAlignment="1">
      <alignment horizontal="center"/>
    </xf>
    <xf numFmtId="43" fontId="10" fillId="29" borderId="28" xfId="1" applyFont="1" applyFill="1" applyBorder="1"/>
    <xf numFmtId="43" fontId="10" fillId="29" borderId="19" xfId="1" applyFont="1" applyFill="1" applyBorder="1"/>
    <xf numFmtId="43" fontId="10" fillId="29" borderId="20" xfId="1" applyFont="1" applyFill="1" applyBorder="1"/>
    <xf numFmtId="43" fontId="10" fillId="31" borderId="23" xfId="1" applyFont="1" applyFill="1" applyBorder="1"/>
    <xf numFmtId="43" fontId="11" fillId="0" borderId="33" xfId="1" applyFont="1" applyBorder="1"/>
    <xf numFmtId="43" fontId="10" fillId="29" borderId="31" xfId="1" applyFont="1" applyFill="1" applyBorder="1"/>
    <xf numFmtId="43" fontId="10" fillId="29" borderId="9" xfId="1" applyFont="1" applyFill="1" applyBorder="1"/>
    <xf numFmtId="0" fontId="13" fillId="9" borderId="15" xfId="0" applyFont="1" applyFill="1" applyBorder="1" applyAlignment="1">
      <alignment horizontal="center"/>
    </xf>
    <xf numFmtId="0" fontId="14" fillId="9" borderId="6" xfId="0" applyFont="1" applyFill="1" applyBorder="1"/>
    <xf numFmtId="43" fontId="14" fillId="9" borderId="3" xfId="1" applyFont="1" applyFill="1" applyBorder="1"/>
    <xf numFmtId="43" fontId="14" fillId="9" borderId="16" xfId="1" applyFont="1" applyFill="1" applyBorder="1"/>
    <xf numFmtId="0" fontId="13" fillId="35" borderId="3" xfId="0" applyFont="1" applyFill="1" applyBorder="1" applyAlignment="1">
      <alignment horizontal="center"/>
    </xf>
    <xf numFmtId="0" fontId="14" fillId="35" borderId="6" xfId="0" applyFont="1" applyFill="1" applyBorder="1"/>
    <xf numFmtId="43" fontId="14" fillId="35" borderId="3" xfId="1" applyFont="1" applyFill="1" applyBorder="1"/>
    <xf numFmtId="43" fontId="14" fillId="35" borderId="16" xfId="1" applyFont="1" applyFill="1" applyBorder="1"/>
    <xf numFmtId="0" fontId="11" fillId="18" borderId="24" xfId="0" applyFont="1" applyFill="1" applyBorder="1" applyAlignment="1">
      <alignment horizontal="center"/>
    </xf>
    <xf numFmtId="0" fontId="10" fillId="0" borderId="25" xfId="0" applyFont="1" applyBorder="1" applyAlignment="1">
      <alignment wrapText="1"/>
    </xf>
    <xf numFmtId="43" fontId="10" fillId="29" borderId="25" xfId="1" applyFont="1" applyFill="1" applyBorder="1"/>
    <xf numFmtId="43" fontId="10" fillId="29" borderId="24" xfId="1" applyFont="1" applyFill="1" applyBorder="1"/>
    <xf numFmtId="43" fontId="10" fillId="29" borderId="26" xfId="1" applyFont="1" applyFill="1" applyBorder="1"/>
    <xf numFmtId="43" fontId="10" fillId="31" borderId="26" xfId="1" applyFont="1" applyFill="1" applyBorder="1"/>
    <xf numFmtId="0" fontId="10" fillId="0" borderId="28" xfId="0" applyFont="1" applyBorder="1" applyAlignment="1">
      <alignment wrapText="1"/>
    </xf>
    <xf numFmtId="43" fontId="10" fillId="29" borderId="29" xfId="1" applyFont="1" applyFill="1" applyBorder="1"/>
    <xf numFmtId="43" fontId="10" fillId="31" borderId="29" xfId="1" applyFont="1" applyFill="1" applyBorder="1"/>
    <xf numFmtId="0" fontId="11" fillId="0" borderId="28" xfId="0" applyFont="1" applyBorder="1" applyAlignment="1">
      <alignment wrapText="1"/>
    </xf>
    <xf numFmtId="0" fontId="15" fillId="0" borderId="31" xfId="0" applyFont="1" applyBorder="1"/>
    <xf numFmtId="43" fontId="15" fillId="0" borderId="33" xfId="1" applyFont="1" applyBorder="1"/>
    <xf numFmtId="43" fontId="15" fillId="0" borderId="31" xfId="1" applyFont="1" applyBorder="1"/>
    <xf numFmtId="43" fontId="15" fillId="0" borderId="32" xfId="1" applyFont="1" applyBorder="1"/>
    <xf numFmtId="43" fontId="10" fillId="31" borderId="32" xfId="1" applyFont="1" applyFill="1" applyBorder="1"/>
    <xf numFmtId="0" fontId="13" fillId="36" borderId="3" xfId="0" applyFont="1" applyFill="1" applyBorder="1" applyAlignment="1">
      <alignment horizontal="center"/>
    </xf>
    <xf numFmtId="0" fontId="14" fillId="36" borderId="6" xfId="0" applyFont="1" applyFill="1" applyBorder="1"/>
    <xf numFmtId="43" fontId="14" fillId="36" borderId="3" xfId="1" applyFont="1" applyFill="1" applyBorder="1"/>
    <xf numFmtId="43" fontId="14" fillId="36" borderId="16" xfId="1" applyFont="1" applyFill="1" applyBorder="1"/>
    <xf numFmtId="0" fontId="11" fillId="18" borderId="38" xfId="0" applyFont="1" applyFill="1" applyBorder="1" applyAlignment="1">
      <alignment horizontal="center"/>
    </xf>
    <xf numFmtId="0" fontId="10" fillId="0" borderId="39" xfId="0" applyFont="1" applyBorder="1" applyAlignment="1">
      <alignment wrapText="1"/>
    </xf>
    <xf numFmtId="43" fontId="11" fillId="0" borderId="38" xfId="1" applyFont="1" applyBorder="1"/>
    <xf numFmtId="43" fontId="10" fillId="29" borderId="39" xfId="1" applyFont="1" applyFill="1" applyBorder="1"/>
    <xf numFmtId="43" fontId="10" fillId="29" borderId="38" xfId="1" applyFont="1" applyFill="1" applyBorder="1"/>
    <xf numFmtId="43" fontId="10" fillId="31" borderId="40" xfId="1" applyFont="1" applyFill="1" applyBorder="1"/>
    <xf numFmtId="43" fontId="10" fillId="0" borderId="34" xfId="1" applyFont="1" applyBorder="1"/>
    <xf numFmtId="0" fontId="0" fillId="0" borderId="37" xfId="0" applyBorder="1" applyAlignment="1"/>
    <xf numFmtId="0" fontId="0" fillId="0" borderId="31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0" borderId="0" xfId="0" applyBorder="1" applyAlignment="1"/>
    <xf numFmtId="0" fontId="0" fillId="0" borderId="43" xfId="0" applyBorder="1" applyAlignment="1"/>
    <xf numFmtId="0" fontId="0" fillId="0" borderId="42" xfId="0" applyBorder="1"/>
    <xf numFmtId="0" fontId="0" fillId="0" borderId="0" xfId="0" applyBorder="1"/>
    <xf numFmtId="0" fontId="0" fillId="0" borderId="43" xfId="0" applyBorder="1"/>
    <xf numFmtId="0" fontId="11" fillId="0" borderId="42" xfId="0" applyFont="1" applyBorder="1"/>
    <xf numFmtId="0" fontId="32" fillId="0" borderId="0" xfId="0" applyFont="1" applyBorder="1"/>
    <xf numFmtId="0" fontId="11" fillId="0" borderId="0" xfId="0" applyFont="1" applyBorder="1"/>
    <xf numFmtId="0" fontId="33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27" fillId="0" borderId="0" xfId="0" applyFont="1" applyBorder="1"/>
    <xf numFmtId="0" fontId="0" fillId="0" borderId="44" xfId="0" applyBorder="1"/>
    <xf numFmtId="0" fontId="0" fillId="0" borderId="22" xfId="0" applyBorder="1"/>
    <xf numFmtId="0" fontId="0" fillId="0" borderId="45" xfId="0" applyBorder="1"/>
    <xf numFmtId="0" fontId="37" fillId="0" borderId="0" xfId="0" applyFont="1" applyAlignment="1">
      <alignment horizontal="justify"/>
    </xf>
    <xf numFmtId="0" fontId="0" fillId="0" borderId="2" xfId="0" applyBorder="1"/>
    <xf numFmtId="0" fontId="12" fillId="4" borderId="2" xfId="0" applyFont="1" applyFill="1" applyBorder="1" applyAlignment="1">
      <alignment horizontal="center" vertical="center"/>
    </xf>
    <xf numFmtId="0" fontId="38" fillId="0" borderId="2" xfId="10" applyFont="1" applyBorder="1" applyAlignment="1">
      <alignment horizontal="center" wrapText="1"/>
    </xf>
    <xf numFmtId="0" fontId="38" fillId="5" borderId="2" xfId="10" applyFont="1" applyFill="1" applyBorder="1" applyAlignment="1">
      <alignment horizontal="center" wrapText="1"/>
    </xf>
    <xf numFmtId="0" fontId="38" fillId="0" borderId="2" xfId="10" applyFont="1" applyBorder="1" applyAlignment="1">
      <alignment horizontal="center"/>
    </xf>
    <xf numFmtId="0" fontId="36" fillId="0" borderId="2" xfId="10" applyFont="1" applyBorder="1"/>
    <xf numFmtId="43" fontId="36" fillId="0" borderId="2" xfId="1" applyFont="1" applyBorder="1"/>
    <xf numFmtId="2" fontId="39" fillId="0" borderId="2" xfId="0" applyNumberFormat="1" applyFont="1" applyBorder="1"/>
    <xf numFmtId="0" fontId="2" fillId="0" borderId="2" xfId="10" applyFont="1" applyBorder="1"/>
    <xf numFmtId="43" fontId="2" fillId="4" borderId="2" xfId="1" applyFont="1" applyFill="1" applyBorder="1"/>
    <xf numFmtId="2" fontId="25" fillId="4" borderId="2" xfId="0" applyNumberFormat="1" applyFont="1" applyFill="1" applyBorder="1"/>
    <xf numFmtId="0" fontId="12" fillId="4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37" fillId="0" borderId="0" xfId="0" applyFont="1"/>
    <xf numFmtId="0" fontId="38" fillId="4" borderId="2" xfId="11" applyFont="1" applyFill="1" applyBorder="1" applyAlignment="1">
      <alignment horizontal="center" vertical="center" wrapText="1"/>
    </xf>
    <xf numFmtId="0" fontId="38" fillId="0" borderId="2" xfId="11" applyFont="1" applyBorder="1" applyAlignment="1">
      <alignment horizontal="center" wrapText="1"/>
    </xf>
    <xf numFmtId="0" fontId="38" fillId="5" borderId="2" xfId="11" applyFont="1" applyFill="1" applyBorder="1" applyAlignment="1">
      <alignment horizontal="center" wrapText="1"/>
    </xf>
    <xf numFmtId="0" fontId="38" fillId="0" borderId="2" xfId="11" applyFont="1" applyBorder="1" applyAlignment="1">
      <alignment horizontal="center"/>
    </xf>
    <xf numFmtId="0" fontId="38" fillId="0" borderId="2" xfId="11" applyFont="1" applyBorder="1"/>
    <xf numFmtId="0" fontId="40" fillId="0" borderId="2" xfId="11" applyFont="1" applyBorder="1"/>
    <xf numFmtId="0" fontId="15" fillId="0" borderId="2" xfId="11" applyFont="1" applyBorder="1"/>
    <xf numFmtId="4" fontId="10" fillId="0" borderId="2" xfId="0" applyNumberFormat="1" applyFont="1" applyBorder="1"/>
    <xf numFmtId="43" fontId="10" fillId="0" borderId="2" xfId="0" applyNumberFormat="1" applyFont="1" applyBorder="1"/>
    <xf numFmtId="164" fontId="10" fillId="0" borderId="2" xfId="0" applyNumberFormat="1" applyFont="1" applyBorder="1"/>
    <xf numFmtId="4" fontId="11" fillId="0" borderId="2" xfId="0" applyNumberFormat="1" applyFont="1" applyBorder="1"/>
    <xf numFmtId="0" fontId="2" fillId="0" borderId="2" xfId="11" applyFont="1" applyBorder="1"/>
    <xf numFmtId="43" fontId="12" fillId="4" borderId="2" xfId="0" applyNumberFormat="1" applyFont="1" applyFill="1" applyBorder="1"/>
    <xf numFmtId="0" fontId="26" fillId="0" borderId="2" xfId="11" applyFont="1" applyBorder="1" applyAlignment="1">
      <alignment horizontal="center" vertical="center"/>
    </xf>
    <xf numFmtId="0" fontId="35" fillId="27" borderId="42" xfId="0" applyFont="1" applyFill="1" applyBorder="1" applyAlignment="1">
      <alignment horizontal="center" wrapText="1"/>
    </xf>
    <xf numFmtId="0" fontId="35" fillId="27" borderId="0" xfId="0" applyFont="1" applyFill="1" applyBorder="1" applyAlignment="1">
      <alignment horizontal="center" wrapText="1"/>
    </xf>
    <xf numFmtId="43" fontId="2" fillId="0" borderId="0" xfId="1" applyFont="1" applyFill="1" applyAlignment="1">
      <alignment horizontal="center"/>
    </xf>
    <xf numFmtId="10" fontId="3" fillId="0" borderId="2" xfId="1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24" fillId="22" borderId="11" xfId="0" applyFont="1" applyFill="1" applyBorder="1" applyAlignment="1">
      <alignment horizontal="center" vertical="center" wrapText="1"/>
    </xf>
    <xf numFmtId="0" fontId="24" fillId="22" borderId="4" xfId="0" applyFont="1" applyFill="1" applyBorder="1" applyAlignment="1">
      <alignment horizontal="center" vertical="center" wrapText="1"/>
    </xf>
    <xf numFmtId="0" fontId="24" fillId="22" borderId="11" xfId="0" applyFont="1" applyFill="1" applyBorder="1" applyAlignment="1">
      <alignment horizontal="left" vertical="center"/>
    </xf>
    <xf numFmtId="0" fontId="24" fillId="22" borderId="4" xfId="0" applyFont="1" applyFill="1" applyBorder="1" applyAlignment="1">
      <alignment horizontal="left" vertical="center"/>
    </xf>
    <xf numFmtId="0" fontId="24" fillId="22" borderId="11" xfId="0" applyFont="1" applyFill="1" applyBorder="1" applyAlignment="1">
      <alignment horizontal="center" vertical="center"/>
    </xf>
    <xf numFmtId="0" fontId="24" fillId="22" borderId="4" xfId="0" applyFont="1" applyFill="1" applyBorder="1" applyAlignment="1">
      <alignment horizontal="center" vertical="center"/>
    </xf>
    <xf numFmtId="0" fontId="24" fillId="22" borderId="11" xfId="0" applyFont="1" applyFill="1" applyBorder="1" applyAlignment="1">
      <alignment horizontal="center" wrapText="1"/>
    </xf>
    <xf numFmtId="0" fontId="24" fillId="22" borderId="4" xfId="0" applyFont="1" applyFill="1" applyBorder="1" applyAlignment="1">
      <alignment horizontal="center" wrapText="1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</cellXfs>
  <cellStyles count="12">
    <cellStyle name="Comma" xfId="1" builtinId="3"/>
    <cellStyle name="Normal" xfId="0" builtinId="0"/>
    <cellStyle name="Normal 10" xfId="11"/>
    <cellStyle name="Normal 2 10" xfId="5"/>
    <cellStyle name="Normal 2 4" xfId="2"/>
    <cellStyle name="Normal 2 5" xfId="3"/>
    <cellStyle name="Normal 2 6" xfId="4"/>
    <cellStyle name="Normal 2 7" xfId="6"/>
    <cellStyle name="Normal 2 8" xfId="7"/>
    <cellStyle name="Normal 2 9" xfId="8"/>
    <cellStyle name="Normal 9" xfId="10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95250</xdr:rowOff>
    </xdr:from>
    <xdr:to>
      <xdr:col>2</xdr:col>
      <xdr:colOff>47625</xdr:colOff>
      <xdr:row>6</xdr:row>
      <xdr:rowOff>66675</xdr:rowOff>
    </xdr:to>
    <xdr:pic>
      <xdr:nvPicPr>
        <xdr:cNvPr id="2" name="Picture 1" descr="stema e kosove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57175"/>
          <a:ext cx="752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390525</xdr:colOff>
      <xdr:row>1</xdr:row>
      <xdr:rowOff>142875</xdr:rowOff>
    </xdr:from>
    <xdr:to>
      <xdr:col>8</xdr:col>
      <xdr:colOff>66675</xdr:colOff>
      <xdr:row>6</xdr:row>
      <xdr:rowOff>152400</xdr:rowOff>
    </xdr:to>
    <xdr:pic>
      <xdr:nvPicPr>
        <xdr:cNvPr id="3" name="Picture 2" descr="STEMA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48125" y="304800"/>
          <a:ext cx="942975" cy="8191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opLeftCell="A121" workbookViewId="0">
      <selection activeCell="N22" sqref="N22"/>
    </sheetView>
  </sheetViews>
  <sheetFormatPr defaultRowHeight="12.75" x14ac:dyDescent="0.2"/>
  <sheetData>
    <row r="1" spans="1:9" x14ac:dyDescent="0.2">
      <c r="A1" s="289"/>
      <c r="B1" s="290"/>
      <c r="C1" s="290"/>
      <c r="D1" s="290"/>
      <c r="E1" s="290"/>
      <c r="F1" s="290"/>
      <c r="G1" s="290"/>
      <c r="H1" s="290"/>
      <c r="I1" s="291"/>
    </row>
    <row r="2" spans="1:9" x14ac:dyDescent="0.2">
      <c r="A2" s="292"/>
      <c r="B2" s="293"/>
      <c r="C2" s="293"/>
      <c r="D2" s="293"/>
      <c r="E2" s="293"/>
      <c r="F2" s="293"/>
      <c r="G2" s="293"/>
      <c r="H2" s="293"/>
      <c r="I2" s="294"/>
    </row>
    <row r="3" spans="1:9" x14ac:dyDescent="0.2">
      <c r="A3" s="292"/>
      <c r="B3" s="293"/>
      <c r="C3" s="293"/>
      <c r="D3" s="293"/>
      <c r="E3" s="293"/>
      <c r="F3" s="293"/>
      <c r="G3" s="293"/>
      <c r="H3" s="293"/>
      <c r="I3" s="294"/>
    </row>
    <row r="4" spans="1:9" x14ac:dyDescent="0.2">
      <c r="A4" s="292"/>
      <c r="B4" s="293"/>
      <c r="C4" s="293"/>
      <c r="D4" s="293"/>
      <c r="E4" s="293"/>
      <c r="F4" s="293"/>
      <c r="G4" s="293"/>
      <c r="H4" s="293"/>
      <c r="I4" s="294"/>
    </row>
    <row r="5" spans="1:9" x14ac:dyDescent="0.2">
      <c r="A5" s="292"/>
      <c r="B5" s="293"/>
      <c r="C5" s="293"/>
      <c r="D5" s="293"/>
      <c r="E5" s="293"/>
      <c r="F5" s="293"/>
      <c r="G5" s="293"/>
      <c r="H5" s="293"/>
      <c r="I5" s="294"/>
    </row>
    <row r="6" spans="1:9" x14ac:dyDescent="0.2">
      <c r="A6" s="292"/>
      <c r="B6" s="293"/>
      <c r="C6" s="293"/>
      <c r="D6" s="293"/>
      <c r="E6" s="293"/>
      <c r="F6" s="293"/>
      <c r="G6" s="293"/>
      <c r="H6" s="293"/>
      <c r="I6" s="294"/>
    </row>
    <row r="7" spans="1:9" x14ac:dyDescent="0.2">
      <c r="A7" s="292"/>
      <c r="B7" s="293"/>
      <c r="C7" s="293"/>
      <c r="D7" s="293"/>
      <c r="E7" s="293"/>
      <c r="F7" s="293"/>
      <c r="G7" s="293"/>
      <c r="H7" s="293"/>
      <c r="I7" s="294"/>
    </row>
    <row r="8" spans="1:9" x14ac:dyDescent="0.2">
      <c r="A8" s="295"/>
      <c r="B8" s="296"/>
      <c r="C8" s="296"/>
      <c r="D8" s="296"/>
      <c r="E8" s="296"/>
      <c r="F8" s="296"/>
      <c r="G8" s="296"/>
      <c r="H8" s="296"/>
      <c r="I8" s="297"/>
    </row>
    <row r="9" spans="1:9" ht="15" x14ac:dyDescent="0.25">
      <c r="A9" s="298"/>
      <c r="B9" s="299" t="s">
        <v>222</v>
      </c>
      <c r="C9" s="300"/>
      <c r="D9" s="296"/>
      <c r="E9" s="296"/>
      <c r="F9" s="296"/>
      <c r="G9" s="296"/>
      <c r="H9" s="296"/>
      <c r="I9" s="297"/>
    </row>
    <row r="10" spans="1:9" ht="15" x14ac:dyDescent="0.25">
      <c r="A10" s="298"/>
      <c r="B10" s="300" t="s">
        <v>223</v>
      </c>
      <c r="C10" s="300"/>
      <c r="D10" s="296"/>
      <c r="E10" s="296"/>
      <c r="F10" s="296"/>
      <c r="G10" s="296"/>
      <c r="H10" s="296"/>
      <c r="I10" s="297"/>
    </row>
    <row r="11" spans="1:9" x14ac:dyDescent="0.2">
      <c r="A11" s="295"/>
      <c r="B11" s="296"/>
      <c r="C11" s="296"/>
      <c r="D11" s="296"/>
      <c r="E11" s="296"/>
      <c r="F11" s="296"/>
      <c r="G11" s="296"/>
      <c r="H11" s="296"/>
      <c r="I11" s="297"/>
    </row>
    <row r="12" spans="1:9" x14ac:dyDescent="0.2">
      <c r="A12" s="295"/>
      <c r="B12" s="296"/>
      <c r="C12" s="296"/>
      <c r="D12" s="296"/>
      <c r="E12" s="296"/>
      <c r="F12" s="296"/>
      <c r="G12" s="296"/>
      <c r="H12" s="296"/>
      <c r="I12" s="297"/>
    </row>
    <row r="13" spans="1:9" ht="23.25" x14ac:dyDescent="0.35">
      <c r="A13" s="295"/>
      <c r="B13" s="301" t="s">
        <v>221</v>
      </c>
      <c r="C13" s="296"/>
      <c r="D13" s="296"/>
      <c r="E13" s="296"/>
      <c r="F13" s="296"/>
      <c r="G13" s="296"/>
      <c r="H13" s="296"/>
      <c r="I13" s="297"/>
    </row>
    <row r="14" spans="1:9" ht="31.5" x14ac:dyDescent="0.45">
      <c r="A14" s="295"/>
      <c r="B14" s="302"/>
      <c r="C14" s="296"/>
      <c r="D14" s="296"/>
      <c r="E14" s="296"/>
      <c r="F14" s="296"/>
      <c r="G14" s="296"/>
      <c r="H14" s="296"/>
      <c r="I14" s="297"/>
    </row>
    <row r="15" spans="1:9" x14ac:dyDescent="0.2">
      <c r="A15" s="295"/>
      <c r="B15" s="296"/>
      <c r="C15" s="296"/>
      <c r="D15" s="296"/>
      <c r="E15" s="296"/>
      <c r="F15" s="296"/>
      <c r="G15" s="296"/>
      <c r="H15" s="296"/>
      <c r="I15" s="297"/>
    </row>
    <row r="16" spans="1:9" x14ac:dyDescent="0.2">
      <c r="A16" s="295"/>
      <c r="B16" s="296"/>
      <c r="C16" s="296"/>
      <c r="D16" s="296"/>
      <c r="E16" s="296"/>
      <c r="F16" s="296"/>
      <c r="G16" s="296"/>
      <c r="H16" s="296"/>
      <c r="I16" s="297"/>
    </row>
    <row r="17" spans="1:9" x14ac:dyDescent="0.2">
      <c r="A17" s="295"/>
      <c r="B17" s="296"/>
      <c r="C17" s="296"/>
      <c r="D17" s="296"/>
      <c r="E17" s="296"/>
      <c r="F17" s="296"/>
      <c r="G17" s="296"/>
      <c r="H17" s="296"/>
      <c r="I17" s="297"/>
    </row>
    <row r="18" spans="1:9" x14ac:dyDescent="0.2">
      <c r="A18" s="295"/>
      <c r="B18" s="296"/>
      <c r="C18" s="296"/>
      <c r="D18" s="296"/>
      <c r="E18" s="296"/>
      <c r="F18" s="296"/>
      <c r="G18" s="296"/>
      <c r="H18" s="296"/>
      <c r="I18" s="297"/>
    </row>
    <row r="19" spans="1:9" x14ac:dyDescent="0.2">
      <c r="A19" s="295"/>
      <c r="B19" s="296"/>
      <c r="C19" s="296"/>
      <c r="D19" s="296"/>
      <c r="E19" s="296"/>
      <c r="F19" s="296"/>
      <c r="G19" s="296"/>
      <c r="H19" s="296"/>
      <c r="I19" s="297"/>
    </row>
    <row r="20" spans="1:9" x14ac:dyDescent="0.2">
      <c r="A20" s="295"/>
      <c r="B20" s="296"/>
      <c r="C20" s="296"/>
      <c r="D20" s="296"/>
      <c r="E20" s="296"/>
      <c r="F20" s="296"/>
      <c r="G20" s="296"/>
      <c r="H20" s="296"/>
      <c r="I20" s="297"/>
    </row>
    <row r="21" spans="1:9" x14ac:dyDescent="0.2">
      <c r="A21" s="295"/>
      <c r="B21" s="296"/>
      <c r="C21" s="296"/>
      <c r="D21" s="296"/>
      <c r="E21" s="296"/>
      <c r="F21" s="296"/>
      <c r="G21" s="296"/>
      <c r="H21" s="296"/>
      <c r="I21" s="297"/>
    </row>
    <row r="22" spans="1:9" x14ac:dyDescent="0.2">
      <c r="A22" s="295"/>
      <c r="B22" s="296"/>
      <c r="C22" s="296"/>
      <c r="D22" s="296"/>
      <c r="E22" s="296"/>
      <c r="F22" s="296"/>
      <c r="G22" s="296"/>
      <c r="H22" s="296"/>
      <c r="I22" s="297"/>
    </row>
    <row r="23" spans="1:9" x14ac:dyDescent="0.2">
      <c r="A23" s="295"/>
      <c r="B23" s="296"/>
      <c r="C23" s="296"/>
      <c r="D23" s="296"/>
      <c r="E23" s="296"/>
      <c r="F23" s="296"/>
      <c r="G23" s="296"/>
      <c r="H23" s="296"/>
      <c r="I23" s="297"/>
    </row>
    <row r="24" spans="1:9" x14ac:dyDescent="0.2">
      <c r="A24" s="336" t="s">
        <v>224</v>
      </c>
      <c r="B24" s="337"/>
      <c r="C24" s="337"/>
      <c r="D24" s="337"/>
      <c r="E24" s="337"/>
      <c r="F24" s="337"/>
      <c r="G24" s="337"/>
      <c r="H24" s="337"/>
      <c r="I24" s="297"/>
    </row>
    <row r="25" spans="1:9" ht="15" customHeight="1" x14ac:dyDescent="0.2">
      <c r="A25" s="336"/>
      <c r="B25" s="337"/>
      <c r="C25" s="337"/>
      <c r="D25" s="337"/>
      <c r="E25" s="337"/>
      <c r="F25" s="337"/>
      <c r="G25" s="337"/>
      <c r="H25" s="337"/>
      <c r="I25" s="297"/>
    </row>
    <row r="26" spans="1:9" ht="20.25" customHeight="1" x14ac:dyDescent="0.2">
      <c r="A26" s="336"/>
      <c r="B26" s="337"/>
      <c r="C26" s="337"/>
      <c r="D26" s="337"/>
      <c r="E26" s="337"/>
      <c r="F26" s="337"/>
      <c r="G26" s="337"/>
      <c r="H26" s="337"/>
      <c r="I26" s="297"/>
    </row>
    <row r="27" spans="1:9" x14ac:dyDescent="0.2">
      <c r="A27" s="295"/>
      <c r="B27" s="296"/>
      <c r="C27" s="296"/>
      <c r="D27" s="296"/>
      <c r="E27" s="296"/>
      <c r="F27" s="296"/>
      <c r="G27" s="296"/>
      <c r="H27" s="296"/>
      <c r="I27" s="297"/>
    </row>
    <row r="28" spans="1:9" x14ac:dyDescent="0.2">
      <c r="A28" s="295"/>
      <c r="B28" s="296"/>
      <c r="C28" s="296"/>
      <c r="D28" s="296"/>
      <c r="E28" s="296"/>
      <c r="F28" s="296"/>
      <c r="G28" s="296"/>
      <c r="H28" s="296"/>
      <c r="I28" s="297"/>
    </row>
    <row r="29" spans="1:9" x14ac:dyDescent="0.2">
      <c r="A29" s="295"/>
      <c r="B29" s="296"/>
      <c r="C29" s="296"/>
      <c r="D29" s="296"/>
      <c r="E29" s="296"/>
      <c r="F29" s="296"/>
      <c r="G29" s="296"/>
      <c r="H29" s="296"/>
      <c r="I29" s="297"/>
    </row>
    <row r="30" spans="1:9" x14ac:dyDescent="0.2">
      <c r="A30" s="295"/>
      <c r="B30" s="296"/>
      <c r="C30" s="296"/>
      <c r="D30" s="296"/>
      <c r="E30" s="296"/>
      <c r="F30" s="296"/>
      <c r="G30" s="296"/>
      <c r="H30" s="296"/>
      <c r="I30" s="297"/>
    </row>
    <row r="31" spans="1:9" x14ac:dyDescent="0.2">
      <c r="A31" s="295"/>
      <c r="B31" s="296"/>
      <c r="C31" s="296"/>
      <c r="D31" s="296"/>
      <c r="E31" s="296"/>
      <c r="F31" s="296"/>
      <c r="G31" s="296"/>
      <c r="H31" s="296"/>
      <c r="I31" s="297"/>
    </row>
    <row r="32" spans="1:9" x14ac:dyDescent="0.2">
      <c r="A32" s="295"/>
      <c r="B32" s="296"/>
      <c r="C32" s="296"/>
      <c r="D32" s="296"/>
      <c r="E32" s="296"/>
      <c r="F32" s="296"/>
      <c r="G32" s="296"/>
      <c r="H32" s="296"/>
      <c r="I32" s="297"/>
    </row>
    <row r="33" spans="1:9" x14ac:dyDescent="0.2">
      <c r="A33" s="295"/>
      <c r="B33" s="296"/>
      <c r="C33" s="296"/>
      <c r="D33" s="296"/>
      <c r="E33" s="296"/>
      <c r="F33" s="296"/>
      <c r="G33" s="296"/>
      <c r="H33" s="296"/>
      <c r="I33" s="297"/>
    </row>
    <row r="34" spans="1:9" x14ac:dyDescent="0.2">
      <c r="A34" s="295"/>
      <c r="B34" s="296"/>
      <c r="C34" s="296"/>
      <c r="D34" s="296"/>
      <c r="E34" s="296"/>
      <c r="F34" s="296"/>
      <c r="G34" s="296"/>
      <c r="H34" s="296"/>
      <c r="I34" s="297"/>
    </row>
    <row r="35" spans="1:9" x14ac:dyDescent="0.2">
      <c r="A35" s="295"/>
      <c r="B35" s="296"/>
      <c r="C35" s="296"/>
      <c r="D35" s="296"/>
      <c r="E35" s="296"/>
      <c r="F35" s="296"/>
      <c r="G35" s="296"/>
      <c r="H35" s="296"/>
      <c r="I35" s="297"/>
    </row>
    <row r="36" spans="1:9" x14ac:dyDescent="0.2">
      <c r="A36" s="295"/>
      <c r="B36" s="296"/>
      <c r="C36" s="296"/>
      <c r="D36" s="296"/>
      <c r="E36" s="296"/>
      <c r="F36" s="296"/>
      <c r="G36" s="296"/>
      <c r="H36" s="296"/>
      <c r="I36" s="297"/>
    </row>
    <row r="37" spans="1:9" x14ac:dyDescent="0.2">
      <c r="A37" s="295"/>
      <c r="B37" s="296"/>
      <c r="C37" s="296"/>
      <c r="D37" s="296"/>
      <c r="E37" s="296"/>
      <c r="F37" s="296"/>
      <c r="G37" s="296"/>
      <c r="H37" s="296"/>
      <c r="I37" s="297"/>
    </row>
    <row r="38" spans="1:9" x14ac:dyDescent="0.2">
      <c r="A38" s="295"/>
      <c r="B38" s="296"/>
      <c r="C38" s="296"/>
      <c r="D38" s="296"/>
      <c r="E38" s="296"/>
      <c r="F38" s="296"/>
      <c r="G38" s="296"/>
      <c r="H38" s="296"/>
      <c r="I38" s="297"/>
    </row>
    <row r="39" spans="1:9" x14ac:dyDescent="0.2">
      <c r="A39" s="295"/>
      <c r="B39" s="296"/>
      <c r="C39" s="296"/>
      <c r="D39" s="296"/>
      <c r="E39" s="296"/>
      <c r="F39" s="296"/>
      <c r="G39" s="296"/>
      <c r="H39" s="296"/>
      <c r="I39" s="297"/>
    </row>
    <row r="40" spans="1:9" x14ac:dyDescent="0.2">
      <c r="A40" s="295"/>
      <c r="B40" s="296"/>
      <c r="C40" s="296"/>
      <c r="D40" s="296"/>
      <c r="E40" s="296"/>
      <c r="F40" s="296"/>
      <c r="G40" s="296"/>
      <c r="H40" s="296"/>
      <c r="I40" s="297"/>
    </row>
    <row r="41" spans="1:9" x14ac:dyDescent="0.2">
      <c r="A41" s="295"/>
      <c r="B41" s="296"/>
      <c r="C41" s="296"/>
      <c r="D41" s="296"/>
      <c r="E41" s="296"/>
      <c r="F41" s="296"/>
      <c r="G41" s="296"/>
      <c r="H41" s="296"/>
      <c r="I41" s="297"/>
    </row>
    <row r="42" spans="1:9" x14ac:dyDescent="0.2">
      <c r="A42" s="295"/>
      <c r="B42" s="296"/>
      <c r="C42" s="296"/>
      <c r="D42" s="296"/>
      <c r="E42" s="296"/>
      <c r="F42" s="296"/>
      <c r="G42" s="296"/>
      <c r="H42" s="296"/>
      <c r="I42" s="297"/>
    </row>
    <row r="43" spans="1:9" x14ac:dyDescent="0.2">
      <c r="A43" s="295"/>
      <c r="B43" s="296"/>
      <c r="C43" s="296"/>
      <c r="D43" s="296"/>
      <c r="E43" s="296"/>
      <c r="F43" s="296"/>
      <c r="G43" s="296"/>
      <c r="H43" s="296"/>
      <c r="I43" s="297"/>
    </row>
    <row r="44" spans="1:9" x14ac:dyDescent="0.2">
      <c r="A44" s="295"/>
      <c r="B44" s="296"/>
      <c r="C44" s="296"/>
      <c r="D44" s="296"/>
      <c r="E44" s="296"/>
      <c r="F44" s="296"/>
      <c r="G44" s="296"/>
      <c r="H44" s="296"/>
      <c r="I44" s="297"/>
    </row>
    <row r="45" spans="1:9" x14ac:dyDescent="0.2">
      <c r="A45" s="295"/>
      <c r="B45" s="296"/>
      <c r="C45" s="296"/>
      <c r="D45" s="296"/>
      <c r="E45" s="296"/>
      <c r="F45" s="296"/>
      <c r="G45" s="296"/>
      <c r="H45" s="296"/>
      <c r="I45" s="297"/>
    </row>
    <row r="46" spans="1:9" x14ac:dyDescent="0.2">
      <c r="A46" s="295"/>
      <c r="B46" s="296"/>
      <c r="C46" s="296"/>
      <c r="D46" s="296"/>
      <c r="E46" s="296"/>
      <c r="F46" s="296"/>
      <c r="G46" s="296"/>
      <c r="H46" s="296"/>
      <c r="I46" s="297"/>
    </row>
    <row r="47" spans="1:9" x14ac:dyDescent="0.2">
      <c r="A47" s="295"/>
      <c r="B47" s="296"/>
      <c r="C47" s="296"/>
      <c r="D47" s="296"/>
      <c r="E47" s="296"/>
      <c r="F47" s="296"/>
      <c r="G47" s="296"/>
      <c r="H47" s="296"/>
      <c r="I47" s="297"/>
    </row>
    <row r="48" spans="1:9" x14ac:dyDescent="0.2">
      <c r="A48" s="295"/>
      <c r="B48" s="296"/>
      <c r="C48" s="296"/>
      <c r="D48" s="296"/>
      <c r="E48" s="296"/>
      <c r="F48" s="296"/>
      <c r="G48" s="296"/>
      <c r="H48" s="296"/>
      <c r="I48" s="297"/>
    </row>
    <row r="49" spans="1:9" x14ac:dyDescent="0.2">
      <c r="A49" s="295"/>
      <c r="B49" s="296"/>
      <c r="C49" s="296"/>
      <c r="D49" s="296"/>
      <c r="E49" s="296"/>
      <c r="F49" s="296"/>
      <c r="G49" s="296"/>
      <c r="H49" s="296"/>
      <c r="I49" s="297"/>
    </row>
    <row r="50" spans="1:9" x14ac:dyDescent="0.2">
      <c r="A50" s="295"/>
      <c r="B50" s="296"/>
      <c r="C50" s="296"/>
      <c r="D50" s="296"/>
      <c r="E50" s="296"/>
      <c r="F50" s="296"/>
      <c r="G50" s="296"/>
      <c r="H50" s="296"/>
      <c r="I50" s="297"/>
    </row>
    <row r="51" spans="1:9" x14ac:dyDescent="0.2">
      <c r="A51" s="295"/>
      <c r="B51" s="296"/>
      <c r="C51" s="296"/>
      <c r="D51" s="296"/>
      <c r="E51" s="296"/>
      <c r="F51" s="296"/>
      <c r="G51" s="296"/>
      <c r="H51" s="296"/>
      <c r="I51" s="297"/>
    </row>
    <row r="52" spans="1:9" x14ac:dyDescent="0.2">
      <c r="A52" s="295"/>
      <c r="B52" s="296"/>
      <c r="C52" s="303" t="s">
        <v>225</v>
      </c>
      <c r="D52" s="296"/>
      <c r="E52" s="296"/>
      <c r="F52" s="296"/>
      <c r="G52" s="296"/>
      <c r="H52" s="296"/>
      <c r="I52" s="297"/>
    </row>
    <row r="53" spans="1:9" x14ac:dyDescent="0.2">
      <c r="A53" s="295"/>
      <c r="B53" s="296"/>
      <c r="C53" s="296"/>
      <c r="D53" s="296"/>
      <c r="E53" s="296"/>
      <c r="F53" s="296"/>
      <c r="G53" s="296"/>
      <c r="H53" s="296"/>
      <c r="I53" s="297"/>
    </row>
    <row r="54" spans="1:9" x14ac:dyDescent="0.2">
      <c r="A54" s="295"/>
      <c r="B54" s="296"/>
      <c r="C54" s="296"/>
      <c r="D54" s="296"/>
      <c r="E54" s="296"/>
      <c r="F54" s="296"/>
      <c r="G54" s="296"/>
      <c r="H54" s="296"/>
      <c r="I54" s="297"/>
    </row>
    <row r="55" spans="1:9" x14ac:dyDescent="0.2">
      <c r="A55" s="295"/>
      <c r="B55" s="296"/>
      <c r="C55" s="296"/>
      <c r="D55" s="296"/>
      <c r="E55" s="296"/>
      <c r="F55" s="296"/>
      <c r="G55" s="296"/>
      <c r="H55" s="296"/>
      <c r="I55" s="297"/>
    </row>
    <row r="56" spans="1:9" x14ac:dyDescent="0.2">
      <c r="A56" s="304"/>
      <c r="B56" s="305"/>
      <c r="C56" s="305"/>
      <c r="D56" s="305"/>
      <c r="E56" s="305"/>
      <c r="F56" s="305"/>
      <c r="G56" s="305"/>
      <c r="H56" s="305"/>
      <c r="I56" s="306"/>
    </row>
  </sheetData>
  <mergeCells count="1">
    <mergeCell ref="A24:H26"/>
  </mergeCells>
  <pageMargins left="0.27777777777777779" right="0.27777777777777779" top="0.27777777777777779" bottom="0.27777777777777779" header="0.5" footer="0.5"/>
  <pageSetup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zoomScaleNormal="100" workbookViewId="0">
      <selection activeCell="K19" sqref="K19"/>
    </sheetView>
  </sheetViews>
  <sheetFormatPr defaultRowHeight="12.75" x14ac:dyDescent="0.2"/>
  <cols>
    <col min="1" max="1" width="43.42578125" style="1" customWidth="1"/>
    <col min="2" max="2" width="12.42578125" style="1" customWidth="1"/>
    <col min="3" max="3" width="12.42578125" style="1" bestFit="1" customWidth="1"/>
    <col min="4" max="4" width="12.140625" style="1" customWidth="1"/>
    <col min="5" max="5" width="12.28515625" style="1" customWidth="1"/>
    <col min="6" max="6" width="10.85546875" style="1" customWidth="1"/>
    <col min="7" max="7" width="12.28515625" style="1" customWidth="1"/>
    <col min="8" max="8" width="9.140625" style="1" customWidth="1"/>
    <col min="9" max="9" width="9.140625" style="1"/>
    <col min="10" max="10" width="9.85546875" style="1" bestFit="1" customWidth="1"/>
    <col min="11" max="12" width="10.28515625" style="1" bestFit="1" customWidth="1"/>
    <col min="13" max="16384" width="9.140625" style="1"/>
  </cols>
  <sheetData>
    <row r="1" spans="1:8" ht="15.75" x14ac:dyDescent="0.25">
      <c r="A1" s="338" t="s">
        <v>35</v>
      </c>
      <c r="B1" s="338"/>
      <c r="C1" s="338"/>
      <c r="D1" s="338"/>
      <c r="E1" s="338"/>
      <c r="F1" s="338"/>
      <c r="G1" s="3"/>
      <c r="H1" s="2"/>
    </row>
    <row r="2" spans="1:8" ht="15.75" x14ac:dyDescent="0.25">
      <c r="A2" s="70" t="s">
        <v>25</v>
      </c>
      <c r="B2" s="2"/>
      <c r="C2" s="3"/>
      <c r="D2" s="3"/>
      <c r="E2" s="3"/>
      <c r="F2" s="3"/>
      <c r="G2" s="3"/>
      <c r="H2" s="2"/>
    </row>
    <row r="3" spans="1:8" ht="13.5" thickBot="1" x14ac:dyDescent="0.25">
      <c r="A3" s="4"/>
      <c r="B3" s="6"/>
      <c r="C3" s="6"/>
      <c r="D3" s="6"/>
      <c r="E3" s="6"/>
      <c r="F3" s="6"/>
      <c r="G3" s="6"/>
      <c r="H3" s="6"/>
    </row>
    <row r="4" spans="1:8" ht="39" thickBot="1" x14ac:dyDescent="0.25">
      <c r="A4" s="68" t="s">
        <v>0</v>
      </c>
      <c r="B4" s="69" t="s">
        <v>1</v>
      </c>
      <c r="C4" s="7" t="s">
        <v>33</v>
      </c>
      <c r="D4" s="69" t="s">
        <v>2</v>
      </c>
      <c r="E4" s="7" t="s">
        <v>34</v>
      </c>
      <c r="F4" s="69" t="s">
        <v>3</v>
      </c>
      <c r="G4" s="7" t="s">
        <v>36</v>
      </c>
      <c r="H4" s="7" t="s">
        <v>44</v>
      </c>
    </row>
    <row r="5" spans="1:8" ht="13.5" thickBot="1" x14ac:dyDescent="0.25">
      <c r="A5" s="66"/>
      <c r="B5" s="67" t="s">
        <v>4</v>
      </c>
      <c r="C5" s="54" t="s">
        <v>5</v>
      </c>
      <c r="D5" s="67"/>
      <c r="E5" s="54" t="s">
        <v>6</v>
      </c>
      <c r="F5" s="67" t="s">
        <v>7</v>
      </c>
      <c r="G5" s="54" t="s">
        <v>8</v>
      </c>
      <c r="H5" s="54" t="s">
        <v>9</v>
      </c>
    </row>
    <row r="6" spans="1:8" ht="13.5" thickBot="1" x14ac:dyDescent="0.25">
      <c r="A6" s="19" t="s">
        <v>10</v>
      </c>
      <c r="B6" s="30">
        <f>B7+B9</f>
        <v>3670.49</v>
      </c>
      <c r="C6" s="32">
        <f t="shared" ref="C6:G6" si="0">C7+C9</f>
        <v>3670.49</v>
      </c>
      <c r="D6" s="30">
        <f t="shared" si="0"/>
        <v>0</v>
      </c>
      <c r="E6" s="32">
        <f t="shared" si="0"/>
        <v>0</v>
      </c>
      <c r="F6" s="30">
        <f t="shared" si="0"/>
        <v>3670.49</v>
      </c>
      <c r="G6" s="32">
        <f t="shared" si="0"/>
        <v>0</v>
      </c>
      <c r="H6" s="55">
        <f>E6/B6</f>
        <v>0</v>
      </c>
    </row>
    <row r="7" spans="1:8" ht="25.5" x14ac:dyDescent="0.2">
      <c r="A7" s="20" t="s">
        <v>41</v>
      </c>
      <c r="B7" s="8"/>
      <c r="C7" s="33">
        <v>0</v>
      </c>
      <c r="D7" s="45"/>
      <c r="E7" s="33">
        <v>0</v>
      </c>
      <c r="F7" s="45">
        <v>0</v>
      </c>
      <c r="G7" s="35">
        <v>0</v>
      </c>
      <c r="H7" s="56">
        <v>0</v>
      </c>
    </row>
    <row r="8" spans="1:8" x14ac:dyDescent="0.2">
      <c r="A8" s="21" t="s">
        <v>11</v>
      </c>
      <c r="B8" s="9">
        <v>0</v>
      </c>
      <c r="C8" s="34">
        <v>0</v>
      </c>
      <c r="D8" s="46"/>
      <c r="E8" s="34">
        <v>0</v>
      </c>
      <c r="F8" s="46">
        <v>0</v>
      </c>
      <c r="G8" s="50">
        <v>0</v>
      </c>
      <c r="H8" s="56">
        <v>0</v>
      </c>
    </row>
    <row r="9" spans="1:8" x14ac:dyDescent="0.2">
      <c r="A9" s="20" t="s">
        <v>19</v>
      </c>
      <c r="B9" s="8">
        <f>B10+B11</f>
        <v>3670.49</v>
      </c>
      <c r="C9" s="35">
        <f t="shared" ref="C9:F9" si="1">C10+C11</f>
        <v>3670.49</v>
      </c>
      <c r="D9" s="8"/>
      <c r="E9" s="35">
        <f t="shared" si="1"/>
        <v>0</v>
      </c>
      <c r="F9" s="8">
        <f t="shared" si="1"/>
        <v>3670.49</v>
      </c>
      <c r="G9" s="35">
        <v>0</v>
      </c>
      <c r="H9" s="56">
        <f t="shared" ref="H9:H65" si="2">E9/B9</f>
        <v>0</v>
      </c>
    </row>
    <row r="10" spans="1:8" x14ac:dyDescent="0.2">
      <c r="A10" s="21" t="s">
        <v>11</v>
      </c>
      <c r="B10" s="9">
        <v>2202.4899999999998</v>
      </c>
      <c r="C10" s="34">
        <v>2202.4899999999998</v>
      </c>
      <c r="D10" s="46"/>
      <c r="E10" s="34">
        <v>0</v>
      </c>
      <c r="F10" s="46">
        <v>2202.4899999999998</v>
      </c>
      <c r="G10" s="50">
        <v>0</v>
      </c>
      <c r="H10" s="56">
        <f t="shared" si="2"/>
        <v>0</v>
      </c>
    </row>
    <row r="11" spans="1:8" ht="13.5" thickBot="1" x14ac:dyDescent="0.25">
      <c r="A11" s="18" t="s">
        <v>40</v>
      </c>
      <c r="B11" s="10">
        <v>1468</v>
      </c>
      <c r="C11" s="36">
        <v>1468</v>
      </c>
      <c r="D11" s="47"/>
      <c r="E11" s="36">
        <v>0</v>
      </c>
      <c r="F11" s="47">
        <v>1468</v>
      </c>
      <c r="G11" s="51">
        <v>0</v>
      </c>
      <c r="H11" s="57">
        <f t="shared" si="2"/>
        <v>0</v>
      </c>
    </row>
    <row r="12" spans="1:8" ht="13.5" thickBot="1" x14ac:dyDescent="0.25">
      <c r="A12" s="22" t="s">
        <v>42</v>
      </c>
      <c r="B12" s="11">
        <f>B13+B16+B20+B23+B26+B30+B33+B36+B39+B43+B46+B51+B55+B59+B63</f>
        <v>2600554.5099999998</v>
      </c>
      <c r="C12" s="37">
        <f t="shared" ref="C12:G12" si="3">C13+C16+C20+C23+C26+C30+C33+C36+C39+C43+C46+C51+C55+C59+C63</f>
        <v>1705200.22</v>
      </c>
      <c r="D12" s="11">
        <f t="shared" si="3"/>
        <v>895354.28999999992</v>
      </c>
      <c r="E12" s="37">
        <f t="shared" si="3"/>
        <v>935730.77</v>
      </c>
      <c r="F12" s="11">
        <f t="shared" si="3"/>
        <v>405666.09</v>
      </c>
      <c r="G12" s="37">
        <f t="shared" si="3"/>
        <v>1259157.6499999999</v>
      </c>
      <c r="H12" s="58">
        <f t="shared" si="2"/>
        <v>0.35981971014328024</v>
      </c>
    </row>
    <row r="13" spans="1:8" x14ac:dyDescent="0.2">
      <c r="A13" s="20" t="s">
        <v>20</v>
      </c>
      <c r="B13" s="8">
        <f>B14+B15</f>
        <v>86123</v>
      </c>
      <c r="C13" s="35">
        <f t="shared" ref="C13:G13" si="4">C14+C15</f>
        <v>43978</v>
      </c>
      <c r="D13" s="8">
        <f t="shared" si="4"/>
        <v>42145</v>
      </c>
      <c r="E13" s="35">
        <f t="shared" si="4"/>
        <v>43735.86</v>
      </c>
      <c r="F13" s="8">
        <f t="shared" si="4"/>
        <v>96</v>
      </c>
      <c r="G13" s="35">
        <f t="shared" si="4"/>
        <v>42291.14</v>
      </c>
      <c r="H13" s="56">
        <f t="shared" si="2"/>
        <v>0.50783019634708504</v>
      </c>
    </row>
    <row r="14" spans="1:8" x14ac:dyDescent="0.2">
      <c r="A14" s="21" t="s">
        <v>38</v>
      </c>
      <c r="B14" s="9">
        <v>63123</v>
      </c>
      <c r="C14" s="34">
        <v>32226</v>
      </c>
      <c r="D14" s="46">
        <f>B14-C14</f>
        <v>30897</v>
      </c>
      <c r="E14" s="34">
        <v>32226</v>
      </c>
      <c r="F14" s="46">
        <v>0</v>
      </c>
      <c r="G14" s="50">
        <f>B14-E14-F14</f>
        <v>30897</v>
      </c>
      <c r="H14" s="56">
        <f t="shared" si="2"/>
        <v>0.51052706620407773</v>
      </c>
    </row>
    <row r="15" spans="1:8" x14ac:dyDescent="0.2">
      <c r="A15" s="21" t="s">
        <v>11</v>
      </c>
      <c r="B15" s="9">
        <v>23000</v>
      </c>
      <c r="C15" s="34">
        <v>11752</v>
      </c>
      <c r="D15" s="46">
        <f>B15-C15</f>
        <v>11248</v>
      </c>
      <c r="E15" s="34">
        <f>13279.86-1770</f>
        <v>11509.86</v>
      </c>
      <c r="F15" s="46">
        <v>96</v>
      </c>
      <c r="G15" s="50">
        <f>B15-E15-F15</f>
        <v>11394.14</v>
      </c>
      <c r="H15" s="56">
        <f t="shared" si="2"/>
        <v>0.50042869565217396</v>
      </c>
    </row>
    <row r="16" spans="1:8" x14ac:dyDescent="0.2">
      <c r="A16" s="20" t="s">
        <v>39</v>
      </c>
      <c r="B16" s="8">
        <f>B17+B18+B19</f>
        <v>166076</v>
      </c>
      <c r="C16" s="35">
        <f t="shared" ref="C16:G16" si="5">C17+C18+C19</f>
        <v>84640.58</v>
      </c>
      <c r="D16" s="8">
        <f t="shared" si="5"/>
        <v>81435.42</v>
      </c>
      <c r="E16" s="35">
        <f t="shared" si="5"/>
        <v>82114.55</v>
      </c>
      <c r="F16" s="8">
        <f t="shared" si="5"/>
        <v>4892.2299999999996</v>
      </c>
      <c r="G16" s="35">
        <f t="shared" si="5"/>
        <v>79069.22</v>
      </c>
      <c r="H16" s="56">
        <f t="shared" si="2"/>
        <v>0.49443959392085551</v>
      </c>
    </row>
    <row r="17" spans="1:8" x14ac:dyDescent="0.2">
      <c r="A17" s="21" t="s">
        <v>38</v>
      </c>
      <c r="B17" s="9">
        <v>97476</v>
      </c>
      <c r="C17" s="34">
        <v>48938.58</v>
      </c>
      <c r="D17" s="46">
        <f>B17-C17</f>
        <v>48537.42</v>
      </c>
      <c r="E17" s="34">
        <v>48938.58</v>
      </c>
      <c r="F17" s="46">
        <v>0</v>
      </c>
      <c r="G17" s="50">
        <f>B17-E17-F17</f>
        <v>48537.42</v>
      </c>
      <c r="H17" s="56">
        <f t="shared" si="2"/>
        <v>0.50205773728917891</v>
      </c>
    </row>
    <row r="18" spans="1:8" x14ac:dyDescent="0.2">
      <c r="A18" s="21" t="s">
        <v>11</v>
      </c>
      <c r="B18" s="9">
        <v>36000</v>
      </c>
      <c r="C18" s="34">
        <v>19150</v>
      </c>
      <c r="D18" s="46">
        <f t="shared" ref="D18:D19" si="6">B18-C18</f>
        <v>16850</v>
      </c>
      <c r="E18" s="34">
        <f>16879.5-9.2</f>
        <v>16870.3</v>
      </c>
      <c r="F18" s="46">
        <v>4892.2299999999996</v>
      </c>
      <c r="G18" s="50">
        <f t="shared" ref="G18:G19" si="7">B18-E18-F18</f>
        <v>14237.470000000001</v>
      </c>
      <c r="H18" s="56">
        <f t="shared" si="2"/>
        <v>0.46861944444444442</v>
      </c>
    </row>
    <row r="19" spans="1:8" x14ac:dyDescent="0.2">
      <c r="A19" s="21" t="s">
        <v>13</v>
      </c>
      <c r="B19" s="9">
        <v>32600</v>
      </c>
      <c r="C19" s="34">
        <v>16552</v>
      </c>
      <c r="D19" s="46">
        <f t="shared" si="6"/>
        <v>16048</v>
      </c>
      <c r="E19" s="34">
        <f>16697.67-392</f>
        <v>16305.669999999998</v>
      </c>
      <c r="F19" s="46">
        <v>0</v>
      </c>
      <c r="G19" s="50">
        <f t="shared" si="7"/>
        <v>16294.330000000002</v>
      </c>
      <c r="H19" s="56">
        <f t="shared" si="2"/>
        <v>0.50017392638036806</v>
      </c>
    </row>
    <row r="20" spans="1:8" x14ac:dyDescent="0.2">
      <c r="A20" s="20" t="s">
        <v>21</v>
      </c>
      <c r="B20" s="8">
        <f>B21+B22</f>
        <v>62521</v>
      </c>
      <c r="C20" s="35">
        <f t="shared" ref="C20:G20" si="8">C21+C22</f>
        <v>30839.46</v>
      </c>
      <c r="D20" s="8">
        <f t="shared" si="8"/>
        <v>31681.54</v>
      </c>
      <c r="E20" s="35">
        <f t="shared" si="8"/>
        <v>28183.46</v>
      </c>
      <c r="F20" s="8">
        <f t="shared" si="8"/>
        <v>0</v>
      </c>
      <c r="G20" s="35">
        <f t="shared" si="8"/>
        <v>34337.54</v>
      </c>
      <c r="H20" s="56">
        <f t="shared" si="2"/>
        <v>0.45078389661073875</v>
      </c>
    </row>
    <row r="21" spans="1:8" x14ac:dyDescent="0.2">
      <c r="A21" s="21" t="s">
        <v>38</v>
      </c>
      <c r="B21" s="9">
        <v>57521</v>
      </c>
      <c r="C21" s="34">
        <v>28183.46</v>
      </c>
      <c r="D21" s="46">
        <f>B21-C21</f>
        <v>29337.54</v>
      </c>
      <c r="E21" s="34">
        <v>28183.46</v>
      </c>
      <c r="F21" s="46">
        <v>0</v>
      </c>
      <c r="G21" s="50">
        <f>B21-E21-F21</f>
        <v>29337.54</v>
      </c>
      <c r="H21" s="56">
        <f t="shared" si="2"/>
        <v>0.48996818553224036</v>
      </c>
    </row>
    <row r="22" spans="1:8" x14ac:dyDescent="0.2">
      <c r="A22" s="21" t="s">
        <v>11</v>
      </c>
      <c r="B22" s="9">
        <v>5000</v>
      </c>
      <c r="C22" s="34">
        <v>2656</v>
      </c>
      <c r="D22" s="46">
        <f>B22-C22</f>
        <v>2344</v>
      </c>
      <c r="E22" s="34">
        <v>0</v>
      </c>
      <c r="F22" s="46">
        <v>0</v>
      </c>
      <c r="G22" s="50">
        <f>B22-E22-F22</f>
        <v>5000</v>
      </c>
      <c r="H22" s="56">
        <f t="shared" si="2"/>
        <v>0</v>
      </c>
    </row>
    <row r="23" spans="1:8" x14ac:dyDescent="0.2">
      <c r="A23" s="20" t="s">
        <v>26</v>
      </c>
      <c r="B23" s="8">
        <f>B24+B25</f>
        <v>60897</v>
      </c>
      <c r="C23" s="35">
        <f t="shared" ref="C23:G23" si="9">C24+C25</f>
        <v>29814.86</v>
      </c>
      <c r="D23" s="8">
        <f t="shared" si="9"/>
        <v>31082.14</v>
      </c>
      <c r="E23" s="35">
        <f t="shared" si="9"/>
        <v>29333.16</v>
      </c>
      <c r="F23" s="8">
        <f t="shared" si="9"/>
        <v>0</v>
      </c>
      <c r="G23" s="35">
        <f t="shared" si="9"/>
        <v>31563.84</v>
      </c>
      <c r="H23" s="56">
        <f t="shared" si="2"/>
        <v>0.48168481205970737</v>
      </c>
    </row>
    <row r="24" spans="1:8" x14ac:dyDescent="0.2">
      <c r="A24" s="21" t="s">
        <v>38</v>
      </c>
      <c r="B24" s="9">
        <v>57897</v>
      </c>
      <c r="C24" s="34">
        <v>28314.86</v>
      </c>
      <c r="D24" s="46">
        <f>B24-C24</f>
        <v>29582.14</v>
      </c>
      <c r="E24" s="34">
        <v>28314.86</v>
      </c>
      <c r="F24" s="46">
        <v>0</v>
      </c>
      <c r="G24" s="50">
        <f>B24-E24-F24</f>
        <v>29582.14</v>
      </c>
      <c r="H24" s="56">
        <f t="shared" si="2"/>
        <v>0.48905573691210252</v>
      </c>
    </row>
    <row r="25" spans="1:8" x14ac:dyDescent="0.2">
      <c r="A25" s="21" t="s">
        <v>11</v>
      </c>
      <c r="B25" s="9">
        <v>3000</v>
      </c>
      <c r="C25" s="34">
        <v>1500</v>
      </c>
      <c r="D25" s="46">
        <f>B25-C25</f>
        <v>1500</v>
      </c>
      <c r="E25" s="34">
        <v>1018.3</v>
      </c>
      <c r="F25" s="46">
        <v>0</v>
      </c>
      <c r="G25" s="50">
        <f>B25-E25-F25</f>
        <v>1981.7</v>
      </c>
      <c r="H25" s="56">
        <f t="shared" si="2"/>
        <v>0.33943333333333331</v>
      </c>
    </row>
    <row r="26" spans="1:8" ht="25.5" x14ac:dyDescent="0.2">
      <c r="A26" s="20" t="s">
        <v>32</v>
      </c>
      <c r="B26" s="8">
        <f>B27+B28+B29</f>
        <v>143901</v>
      </c>
      <c r="C26" s="35">
        <f t="shared" ref="C26:G26" si="10">C27+C28+C29</f>
        <v>97811.86</v>
      </c>
      <c r="D26" s="8">
        <f t="shared" si="10"/>
        <v>46089.14</v>
      </c>
      <c r="E26" s="35">
        <f t="shared" si="10"/>
        <v>55697</v>
      </c>
      <c r="F26" s="8">
        <f t="shared" si="10"/>
        <v>1958.93</v>
      </c>
      <c r="G26" s="35">
        <f t="shared" si="10"/>
        <v>86245.07</v>
      </c>
      <c r="H26" s="56">
        <f t="shared" si="2"/>
        <v>0.38705081966073895</v>
      </c>
    </row>
    <row r="27" spans="1:8" x14ac:dyDescent="0.2">
      <c r="A27" s="21" t="s">
        <v>38</v>
      </c>
      <c r="B27" s="9">
        <v>58901</v>
      </c>
      <c r="C27" s="34">
        <v>29662.86</v>
      </c>
      <c r="D27" s="46">
        <f>B27-C27</f>
        <v>29238.14</v>
      </c>
      <c r="E27" s="34">
        <v>29662.86</v>
      </c>
      <c r="F27" s="46">
        <v>0</v>
      </c>
      <c r="G27" s="50">
        <f>B27-E27-F27</f>
        <v>29238.14</v>
      </c>
      <c r="H27" s="56">
        <f t="shared" si="2"/>
        <v>0.50360537172543762</v>
      </c>
    </row>
    <row r="28" spans="1:8" x14ac:dyDescent="0.2">
      <c r="A28" s="21" t="s">
        <v>11</v>
      </c>
      <c r="B28" s="9">
        <v>35000</v>
      </c>
      <c r="C28" s="34">
        <v>18149</v>
      </c>
      <c r="D28" s="46">
        <f t="shared" ref="D28:D29" si="11">B28-C28</f>
        <v>16851</v>
      </c>
      <c r="E28" s="34">
        <f>16934.14-900</f>
        <v>16034.14</v>
      </c>
      <c r="F28" s="46">
        <v>1958.93</v>
      </c>
      <c r="G28" s="50">
        <f t="shared" ref="G28:G29" si="12">B28-E28-F28</f>
        <v>17006.93</v>
      </c>
      <c r="H28" s="56">
        <f t="shared" si="2"/>
        <v>0.4581182857142857</v>
      </c>
    </row>
    <row r="29" spans="1:8" x14ac:dyDescent="0.2">
      <c r="A29" s="21" t="s">
        <v>40</v>
      </c>
      <c r="B29" s="9">
        <v>50000</v>
      </c>
      <c r="C29" s="34">
        <v>50000</v>
      </c>
      <c r="D29" s="46">
        <f t="shared" si="11"/>
        <v>0</v>
      </c>
      <c r="E29" s="34">
        <v>10000</v>
      </c>
      <c r="F29" s="46">
        <v>0</v>
      </c>
      <c r="G29" s="50">
        <f t="shared" si="12"/>
        <v>40000</v>
      </c>
      <c r="H29" s="56">
        <f t="shared" si="2"/>
        <v>0.2</v>
      </c>
    </row>
    <row r="30" spans="1:8" x14ac:dyDescent="0.2">
      <c r="A30" s="20" t="s">
        <v>22</v>
      </c>
      <c r="B30" s="8">
        <f>B31+B32</f>
        <v>7725</v>
      </c>
      <c r="C30" s="35">
        <f t="shared" ref="C30:G30" si="13">C31+C32</f>
        <v>2734.04</v>
      </c>
      <c r="D30" s="8">
        <f t="shared" si="13"/>
        <v>4990.96</v>
      </c>
      <c r="E30" s="35">
        <f t="shared" si="13"/>
        <v>2364.04</v>
      </c>
      <c r="F30" s="8">
        <f t="shared" si="13"/>
        <v>0</v>
      </c>
      <c r="G30" s="35">
        <f t="shared" si="13"/>
        <v>5360.96</v>
      </c>
      <c r="H30" s="56">
        <f t="shared" si="2"/>
        <v>0.30602459546925564</v>
      </c>
    </row>
    <row r="31" spans="1:8" x14ac:dyDescent="0.2">
      <c r="A31" s="21" t="s">
        <v>38</v>
      </c>
      <c r="B31" s="9">
        <v>7225</v>
      </c>
      <c r="C31" s="34">
        <v>2364.04</v>
      </c>
      <c r="D31" s="46">
        <f>B31-C31</f>
        <v>4860.96</v>
      </c>
      <c r="E31" s="34">
        <v>2364.04</v>
      </c>
      <c r="F31" s="46">
        <v>0</v>
      </c>
      <c r="G31" s="50">
        <f>B31-E31-F31</f>
        <v>4860.96</v>
      </c>
      <c r="H31" s="56">
        <f t="shared" si="2"/>
        <v>0.32720276816608995</v>
      </c>
    </row>
    <row r="32" spans="1:8" x14ac:dyDescent="0.2">
      <c r="A32" s="21" t="s">
        <v>11</v>
      </c>
      <c r="B32" s="9">
        <v>500</v>
      </c>
      <c r="C32" s="34">
        <v>370</v>
      </c>
      <c r="D32" s="46">
        <f>B32-C32</f>
        <v>130</v>
      </c>
      <c r="E32" s="34">
        <v>0</v>
      </c>
      <c r="F32" s="46">
        <v>0</v>
      </c>
      <c r="G32" s="50">
        <f>B32-E32-F32</f>
        <v>500</v>
      </c>
      <c r="H32" s="56">
        <f t="shared" si="2"/>
        <v>0</v>
      </c>
    </row>
    <row r="33" spans="1:8" x14ac:dyDescent="0.2">
      <c r="A33" s="20" t="s">
        <v>27</v>
      </c>
      <c r="B33" s="8">
        <f>B34+B35</f>
        <v>36983</v>
      </c>
      <c r="C33" s="35">
        <f t="shared" ref="C33:G33" si="14">C34+C35</f>
        <v>15673.17</v>
      </c>
      <c r="D33" s="8">
        <f>B33-C33</f>
        <v>21309.83</v>
      </c>
      <c r="E33" s="35">
        <f t="shared" si="14"/>
        <v>14439.17</v>
      </c>
      <c r="F33" s="8">
        <f t="shared" si="14"/>
        <v>0</v>
      </c>
      <c r="G33" s="35">
        <f t="shared" si="14"/>
        <v>22543.83</v>
      </c>
      <c r="H33" s="56">
        <f t="shared" si="2"/>
        <v>0.39042722331882218</v>
      </c>
    </row>
    <row r="34" spans="1:8" x14ac:dyDescent="0.2">
      <c r="A34" s="21" t="s">
        <v>38</v>
      </c>
      <c r="B34" s="9">
        <v>33183</v>
      </c>
      <c r="C34" s="34">
        <v>13769.17</v>
      </c>
      <c r="D34" s="46">
        <f>B34-C34</f>
        <v>19413.830000000002</v>
      </c>
      <c r="E34" s="34">
        <v>13769.17</v>
      </c>
      <c r="F34" s="46">
        <v>0</v>
      </c>
      <c r="G34" s="50">
        <f>B34-E34-F34</f>
        <v>19413.830000000002</v>
      </c>
      <c r="H34" s="56">
        <f t="shared" si="2"/>
        <v>0.41494650875448275</v>
      </c>
    </row>
    <row r="35" spans="1:8" x14ac:dyDescent="0.2">
      <c r="A35" s="21" t="s">
        <v>11</v>
      </c>
      <c r="B35" s="9">
        <v>3800</v>
      </c>
      <c r="C35" s="34">
        <v>1904</v>
      </c>
      <c r="D35" s="46">
        <f>B35-C35</f>
        <v>1896</v>
      </c>
      <c r="E35" s="34">
        <v>670</v>
      </c>
      <c r="F35" s="46">
        <v>0</v>
      </c>
      <c r="G35" s="50">
        <f>B35-E35-F35</f>
        <v>3130</v>
      </c>
      <c r="H35" s="56">
        <f t="shared" si="2"/>
        <v>0.1763157894736842</v>
      </c>
    </row>
    <row r="36" spans="1:8" x14ac:dyDescent="0.2">
      <c r="A36" s="20" t="s">
        <v>28</v>
      </c>
      <c r="B36" s="8">
        <f>B37+B38</f>
        <v>23196</v>
      </c>
      <c r="C36" s="35">
        <f t="shared" ref="C36:G36" si="15">C37+C38</f>
        <v>11621.85</v>
      </c>
      <c r="D36" s="8">
        <f t="shared" si="15"/>
        <v>11574.15</v>
      </c>
      <c r="E36" s="35">
        <f t="shared" si="15"/>
        <v>11613.85</v>
      </c>
      <c r="F36" s="8">
        <f t="shared" si="15"/>
        <v>0</v>
      </c>
      <c r="G36" s="35">
        <f t="shared" si="15"/>
        <v>11582.15</v>
      </c>
      <c r="H36" s="56">
        <f t="shared" si="2"/>
        <v>0.50068330746680467</v>
      </c>
    </row>
    <row r="37" spans="1:8" x14ac:dyDescent="0.2">
      <c r="A37" s="21" t="s">
        <v>38</v>
      </c>
      <c r="B37" s="9">
        <v>21196</v>
      </c>
      <c r="C37" s="34">
        <v>10623.85</v>
      </c>
      <c r="D37" s="46">
        <f>B37-C37</f>
        <v>10572.15</v>
      </c>
      <c r="E37" s="34">
        <v>10623.85</v>
      </c>
      <c r="F37" s="46">
        <v>0</v>
      </c>
      <c r="G37" s="50">
        <f>B37-E37-F37</f>
        <v>10572.15</v>
      </c>
      <c r="H37" s="56">
        <f t="shared" si="2"/>
        <v>0.50121956973013782</v>
      </c>
    </row>
    <row r="38" spans="1:8" x14ac:dyDescent="0.2">
      <c r="A38" s="21" t="s">
        <v>11</v>
      </c>
      <c r="B38" s="9">
        <v>2000</v>
      </c>
      <c r="C38" s="34">
        <v>998</v>
      </c>
      <c r="D38" s="46">
        <f>B38-C38</f>
        <v>1002</v>
      </c>
      <c r="E38" s="34">
        <v>990</v>
      </c>
      <c r="F38" s="46">
        <v>0</v>
      </c>
      <c r="G38" s="50">
        <f>B38-E38-F38</f>
        <v>1010</v>
      </c>
      <c r="H38" s="56">
        <f t="shared" si="2"/>
        <v>0.495</v>
      </c>
    </row>
    <row r="39" spans="1:8" x14ac:dyDescent="0.2">
      <c r="A39" s="20" t="s">
        <v>31</v>
      </c>
      <c r="B39" s="8">
        <f>B40+B41+B42</f>
        <v>562665</v>
      </c>
      <c r="C39" s="35">
        <f t="shared" ref="C39:G39" si="16">C40+C41+C42</f>
        <v>524618.86</v>
      </c>
      <c r="D39" s="8">
        <f t="shared" si="16"/>
        <v>38046.14</v>
      </c>
      <c r="E39" s="35">
        <f t="shared" si="16"/>
        <v>100840</v>
      </c>
      <c r="F39" s="8">
        <f t="shared" si="16"/>
        <v>232359.45</v>
      </c>
      <c r="G39" s="35">
        <f t="shared" si="16"/>
        <v>229465.54999999996</v>
      </c>
      <c r="H39" s="56">
        <f t="shared" si="2"/>
        <v>0.17921854033927825</v>
      </c>
    </row>
    <row r="40" spans="1:8" x14ac:dyDescent="0.2">
      <c r="A40" s="21" t="s">
        <v>38</v>
      </c>
      <c r="B40" s="9">
        <v>60775</v>
      </c>
      <c r="C40" s="34">
        <v>26730.86</v>
      </c>
      <c r="D40" s="46">
        <f>B40-C40</f>
        <v>34044.14</v>
      </c>
      <c r="E40" s="34">
        <v>26730.86</v>
      </c>
      <c r="F40" s="46">
        <v>0</v>
      </c>
      <c r="G40" s="50">
        <f>B40-E40-F40</f>
        <v>34044.14</v>
      </c>
      <c r="H40" s="56">
        <f t="shared" si="2"/>
        <v>0.43983315508021392</v>
      </c>
    </row>
    <row r="41" spans="1:8" x14ac:dyDescent="0.2">
      <c r="A41" s="21" t="s">
        <v>11</v>
      </c>
      <c r="B41" s="9">
        <v>8000</v>
      </c>
      <c r="C41" s="34">
        <v>3998</v>
      </c>
      <c r="D41" s="46">
        <f t="shared" ref="D41:D42" si="17">B41-C41</f>
        <v>4002</v>
      </c>
      <c r="E41" s="34">
        <v>1778.24</v>
      </c>
      <c r="F41" s="46">
        <v>0</v>
      </c>
      <c r="G41" s="50">
        <f t="shared" ref="G41:G42" si="18">B41-E41-F41</f>
        <v>6221.76</v>
      </c>
      <c r="H41" s="56">
        <f t="shared" si="2"/>
        <v>0.22228000000000001</v>
      </c>
    </row>
    <row r="42" spans="1:8" x14ac:dyDescent="0.2">
      <c r="A42" s="21" t="s">
        <v>40</v>
      </c>
      <c r="B42" s="9">
        <v>493890</v>
      </c>
      <c r="C42" s="34">
        <v>493890</v>
      </c>
      <c r="D42" s="46">
        <f t="shared" si="17"/>
        <v>0</v>
      </c>
      <c r="E42" s="34">
        <v>72330.899999999994</v>
      </c>
      <c r="F42" s="46">
        <v>232359.45</v>
      </c>
      <c r="G42" s="50">
        <f t="shared" si="18"/>
        <v>189199.64999999997</v>
      </c>
      <c r="H42" s="56">
        <f t="shared" si="2"/>
        <v>0.14645143655469842</v>
      </c>
    </row>
    <row r="43" spans="1:8" x14ac:dyDescent="0.2">
      <c r="A43" s="20" t="s">
        <v>29</v>
      </c>
      <c r="B43" s="8">
        <f>B44+B45</f>
        <v>16564</v>
      </c>
      <c r="C43" s="35">
        <f t="shared" ref="C43:G43" si="19">C44+C45</f>
        <v>7807.81</v>
      </c>
      <c r="D43" s="8">
        <f t="shared" si="19"/>
        <v>8756.1899999999987</v>
      </c>
      <c r="E43" s="35">
        <f t="shared" si="19"/>
        <v>7383.81</v>
      </c>
      <c r="F43" s="8">
        <f t="shared" si="19"/>
        <v>0</v>
      </c>
      <c r="G43" s="35">
        <f t="shared" si="19"/>
        <v>9180.1899999999987</v>
      </c>
      <c r="H43" s="56">
        <f t="shared" si="2"/>
        <v>0.44577457135957499</v>
      </c>
    </row>
    <row r="44" spans="1:8" x14ac:dyDescent="0.2">
      <c r="A44" s="21" t="s">
        <v>38</v>
      </c>
      <c r="B44" s="9">
        <v>15730</v>
      </c>
      <c r="C44" s="34">
        <v>7383.81</v>
      </c>
      <c r="D44" s="46">
        <f>B44-C44</f>
        <v>8346.1899999999987</v>
      </c>
      <c r="E44" s="34">
        <v>7383.81</v>
      </c>
      <c r="F44" s="46">
        <v>0</v>
      </c>
      <c r="G44" s="50">
        <f>B44-E44-F44</f>
        <v>8346.1899999999987</v>
      </c>
      <c r="H44" s="56">
        <f t="shared" si="2"/>
        <v>0.46940940877304516</v>
      </c>
    </row>
    <row r="45" spans="1:8" x14ac:dyDescent="0.2">
      <c r="A45" s="21" t="s">
        <v>11</v>
      </c>
      <c r="B45" s="9">
        <v>834</v>
      </c>
      <c r="C45" s="34">
        <v>424</v>
      </c>
      <c r="D45" s="46">
        <f>B45-C45</f>
        <v>410</v>
      </c>
      <c r="E45" s="34">
        <v>0</v>
      </c>
      <c r="F45" s="46">
        <v>0</v>
      </c>
      <c r="G45" s="50">
        <f>B45-E45-F45</f>
        <v>834</v>
      </c>
      <c r="H45" s="56">
        <f t="shared" si="2"/>
        <v>0</v>
      </c>
    </row>
    <row r="46" spans="1:8" ht="25.5" x14ac:dyDescent="0.2">
      <c r="A46" s="20" t="s">
        <v>41</v>
      </c>
      <c r="B46" s="8">
        <f>B47+B48+B49+B50</f>
        <v>324746</v>
      </c>
      <c r="C46" s="35">
        <f t="shared" ref="C46:G46" si="20">C47+C48+C49+C50</f>
        <v>187194.75</v>
      </c>
      <c r="D46" s="8">
        <f t="shared" si="20"/>
        <v>137551.25</v>
      </c>
      <c r="E46" s="35">
        <f t="shared" si="20"/>
        <v>131508.78</v>
      </c>
      <c r="F46" s="8">
        <f t="shared" si="20"/>
        <v>45520.89</v>
      </c>
      <c r="G46" s="35">
        <f t="shared" si="20"/>
        <v>147716.32999999999</v>
      </c>
      <c r="H46" s="56">
        <f t="shared" si="2"/>
        <v>0.40495889094861831</v>
      </c>
    </row>
    <row r="47" spans="1:8" x14ac:dyDescent="0.2">
      <c r="A47" s="21" t="s">
        <v>38</v>
      </c>
      <c r="B47" s="9">
        <v>214811</v>
      </c>
      <c r="C47" s="34">
        <v>106107.75</v>
      </c>
      <c r="D47" s="46">
        <f>B47-C47</f>
        <v>108703.25</v>
      </c>
      <c r="E47" s="34">
        <v>106107.75</v>
      </c>
      <c r="F47" s="46">
        <v>0</v>
      </c>
      <c r="G47" s="50">
        <f>B47-E47-F47</f>
        <v>108703.25</v>
      </c>
      <c r="H47" s="56">
        <f t="shared" si="2"/>
        <v>0.4939586427138275</v>
      </c>
    </row>
    <row r="48" spans="1:8" x14ac:dyDescent="0.2">
      <c r="A48" s="21" t="s">
        <v>11</v>
      </c>
      <c r="B48" s="9">
        <v>50935</v>
      </c>
      <c r="C48" s="34">
        <v>25955</v>
      </c>
      <c r="D48" s="46">
        <f t="shared" ref="D48:D50" si="21">B48-C48</f>
        <v>24980</v>
      </c>
      <c r="E48" s="34">
        <f>23954.29-1004.18</f>
        <v>22950.11</v>
      </c>
      <c r="F48" s="46">
        <v>2020.89</v>
      </c>
      <c r="G48" s="50">
        <f t="shared" ref="G48:G50" si="22">B48-E48-F48</f>
        <v>25964</v>
      </c>
      <c r="H48" s="56">
        <f t="shared" si="2"/>
        <v>0.45057642092863454</v>
      </c>
    </row>
    <row r="49" spans="1:8" x14ac:dyDescent="0.2">
      <c r="A49" s="21" t="s">
        <v>13</v>
      </c>
      <c r="B49" s="9">
        <v>8000</v>
      </c>
      <c r="C49" s="34">
        <v>4132</v>
      </c>
      <c r="D49" s="46">
        <f t="shared" si="21"/>
        <v>3868</v>
      </c>
      <c r="E49" s="34">
        <f>3985.88-1534.96</f>
        <v>2450.92</v>
      </c>
      <c r="F49" s="46">
        <v>0</v>
      </c>
      <c r="G49" s="50">
        <f t="shared" si="22"/>
        <v>5549.08</v>
      </c>
      <c r="H49" s="56">
        <f t="shared" si="2"/>
        <v>0.306365</v>
      </c>
    </row>
    <row r="50" spans="1:8" x14ac:dyDescent="0.2">
      <c r="A50" s="21" t="s">
        <v>40</v>
      </c>
      <c r="B50" s="9">
        <v>51000</v>
      </c>
      <c r="C50" s="34">
        <v>51000</v>
      </c>
      <c r="D50" s="46">
        <f t="shared" si="21"/>
        <v>0</v>
      </c>
      <c r="E50" s="34">
        <v>0</v>
      </c>
      <c r="F50" s="46">
        <v>43500</v>
      </c>
      <c r="G50" s="50">
        <f t="shared" si="22"/>
        <v>7500</v>
      </c>
      <c r="H50" s="56">
        <f t="shared" si="2"/>
        <v>0</v>
      </c>
    </row>
    <row r="51" spans="1:8" x14ac:dyDescent="0.2">
      <c r="A51" s="20" t="s">
        <v>23</v>
      </c>
      <c r="B51" s="8">
        <f>B52+B53+B54</f>
        <v>22507</v>
      </c>
      <c r="C51" s="35">
        <f t="shared" ref="C51:G51" si="23">C52+C53+C54</f>
        <v>11411.32</v>
      </c>
      <c r="D51" s="8">
        <f t="shared" si="23"/>
        <v>11095.68</v>
      </c>
      <c r="E51" s="35">
        <f t="shared" si="23"/>
        <v>10139.949999999999</v>
      </c>
      <c r="F51" s="8">
        <f t="shared" si="23"/>
        <v>0</v>
      </c>
      <c r="G51" s="35">
        <f t="shared" si="23"/>
        <v>12367.050000000001</v>
      </c>
      <c r="H51" s="56">
        <f t="shared" si="2"/>
        <v>0.4505242813346958</v>
      </c>
    </row>
    <row r="52" spans="1:8" x14ac:dyDescent="0.2">
      <c r="A52" s="21" t="s">
        <v>38</v>
      </c>
      <c r="B52" s="9">
        <v>18707</v>
      </c>
      <c r="C52" s="34">
        <v>9489.32</v>
      </c>
      <c r="D52" s="46">
        <f>B52-C52</f>
        <v>9217.68</v>
      </c>
      <c r="E52" s="34">
        <v>9489.32</v>
      </c>
      <c r="F52" s="46">
        <v>0</v>
      </c>
      <c r="G52" s="50">
        <f>B52-E52-F52</f>
        <v>9217.68</v>
      </c>
      <c r="H52" s="56">
        <f t="shared" si="2"/>
        <v>0.50726038381354577</v>
      </c>
    </row>
    <row r="53" spans="1:8" x14ac:dyDescent="0.2">
      <c r="A53" s="21" t="s">
        <v>11</v>
      </c>
      <c r="B53" s="9">
        <v>2800</v>
      </c>
      <c r="C53" s="34">
        <v>1402</v>
      </c>
      <c r="D53" s="46">
        <f t="shared" ref="D53:D54" si="24">B53-C53</f>
        <v>1398</v>
      </c>
      <c r="E53" s="34">
        <v>450</v>
      </c>
      <c r="F53" s="46">
        <v>0</v>
      </c>
      <c r="G53" s="50">
        <f t="shared" ref="G53:G54" si="25">B53-E53-F53</f>
        <v>2350</v>
      </c>
      <c r="H53" s="56">
        <f t="shared" si="2"/>
        <v>0.16071428571428573</v>
      </c>
    </row>
    <row r="54" spans="1:8" x14ac:dyDescent="0.2">
      <c r="A54" s="21" t="s">
        <v>13</v>
      </c>
      <c r="B54" s="9">
        <v>1000</v>
      </c>
      <c r="C54" s="34">
        <v>520</v>
      </c>
      <c r="D54" s="46">
        <f t="shared" si="24"/>
        <v>480</v>
      </c>
      <c r="E54" s="34">
        <v>200.63</v>
      </c>
      <c r="F54" s="46">
        <v>0</v>
      </c>
      <c r="G54" s="50">
        <f t="shared" si="25"/>
        <v>799.37</v>
      </c>
      <c r="H54" s="56">
        <f t="shared" si="2"/>
        <v>0.20063</v>
      </c>
    </row>
    <row r="55" spans="1:8" x14ac:dyDescent="0.2">
      <c r="A55" s="20" t="s">
        <v>30</v>
      </c>
      <c r="B55" s="8">
        <f>B56+B57+B58</f>
        <v>288350</v>
      </c>
      <c r="C55" s="35">
        <f t="shared" ref="C55:G55" si="26">C56+C57+C58</f>
        <v>262205.77</v>
      </c>
      <c r="D55" s="8">
        <f t="shared" si="26"/>
        <v>26144.23</v>
      </c>
      <c r="E55" s="35">
        <f t="shared" si="26"/>
        <v>40681.56</v>
      </c>
      <c r="F55" s="8">
        <f t="shared" si="26"/>
        <v>120000</v>
      </c>
      <c r="G55" s="35">
        <f t="shared" si="26"/>
        <v>127668.43999999999</v>
      </c>
      <c r="H55" s="56">
        <f t="shared" si="2"/>
        <v>0.14108396046471303</v>
      </c>
    </row>
    <row r="56" spans="1:8" x14ac:dyDescent="0.2">
      <c r="A56" s="21" t="s">
        <v>38</v>
      </c>
      <c r="B56" s="9">
        <v>34350</v>
      </c>
      <c r="C56" s="34">
        <v>17306.77</v>
      </c>
      <c r="D56" s="46">
        <f>B56-C56</f>
        <v>17043.23</v>
      </c>
      <c r="E56" s="34">
        <v>17306.77</v>
      </c>
      <c r="F56" s="46">
        <v>0</v>
      </c>
      <c r="G56" s="50">
        <f>B56-E56-F56</f>
        <v>17043.23</v>
      </c>
      <c r="H56" s="56">
        <f t="shared" si="2"/>
        <v>0.50383609898107717</v>
      </c>
    </row>
    <row r="57" spans="1:8" x14ac:dyDescent="0.2">
      <c r="A57" s="21" t="s">
        <v>11</v>
      </c>
      <c r="B57" s="9">
        <v>19000</v>
      </c>
      <c r="C57" s="34">
        <v>9899</v>
      </c>
      <c r="D57" s="46">
        <f t="shared" ref="D57:D58" si="27">B57-C57</f>
        <v>9101</v>
      </c>
      <c r="E57" s="34">
        <v>9890.5</v>
      </c>
      <c r="F57" s="46">
        <v>0</v>
      </c>
      <c r="G57" s="50">
        <f t="shared" ref="G57:G58" si="28">B57-E57-F57</f>
        <v>9109.5</v>
      </c>
      <c r="H57" s="56">
        <f t="shared" si="2"/>
        <v>0.52055263157894738</v>
      </c>
    </row>
    <row r="58" spans="1:8" x14ac:dyDescent="0.2">
      <c r="A58" s="21" t="s">
        <v>40</v>
      </c>
      <c r="B58" s="9">
        <v>235000</v>
      </c>
      <c r="C58" s="34">
        <v>235000</v>
      </c>
      <c r="D58" s="46">
        <f t="shared" si="27"/>
        <v>0</v>
      </c>
      <c r="E58" s="34">
        <v>13484.29</v>
      </c>
      <c r="F58" s="46">
        <v>120000</v>
      </c>
      <c r="G58" s="50">
        <f t="shared" si="28"/>
        <v>101515.70999999999</v>
      </c>
      <c r="H58" s="56">
        <f t="shared" si="2"/>
        <v>5.7379957446808516E-2</v>
      </c>
    </row>
    <row r="59" spans="1:8" x14ac:dyDescent="0.2">
      <c r="A59" s="20" t="s">
        <v>19</v>
      </c>
      <c r="B59" s="8">
        <f>B60+B61+B62</f>
        <v>637541.51</v>
      </c>
      <c r="C59" s="35">
        <f t="shared" ref="C59:G59" si="29">C60+C61+C62</f>
        <v>316527.49</v>
      </c>
      <c r="D59" s="8">
        <f t="shared" si="29"/>
        <v>321014.02</v>
      </c>
      <c r="E59" s="35">
        <f t="shared" si="29"/>
        <v>304110.27999999997</v>
      </c>
      <c r="F59" s="8">
        <f t="shared" si="29"/>
        <v>638.59</v>
      </c>
      <c r="G59" s="35">
        <f t="shared" si="29"/>
        <v>332792.64</v>
      </c>
      <c r="H59" s="56">
        <f t="shared" si="2"/>
        <v>0.47700467378194711</v>
      </c>
    </row>
    <row r="60" spans="1:8" x14ac:dyDescent="0.2">
      <c r="A60" s="21" t="s">
        <v>38</v>
      </c>
      <c r="B60" s="9">
        <v>602544</v>
      </c>
      <c r="C60" s="34">
        <v>298776.98</v>
      </c>
      <c r="D60" s="46">
        <f>B60-C60</f>
        <v>303767.02</v>
      </c>
      <c r="E60" s="34">
        <v>298776.98</v>
      </c>
      <c r="F60" s="46">
        <v>0</v>
      </c>
      <c r="G60" s="50">
        <f>B60-E60-F60</f>
        <v>303767.02</v>
      </c>
      <c r="H60" s="56">
        <f t="shared" si="2"/>
        <v>0.4958591903661807</v>
      </c>
    </row>
    <row r="61" spans="1:8" x14ac:dyDescent="0.2">
      <c r="A61" s="21" t="s">
        <v>11</v>
      </c>
      <c r="B61" s="9">
        <v>24997.51</v>
      </c>
      <c r="C61" s="34">
        <v>12748.51</v>
      </c>
      <c r="D61" s="46">
        <f t="shared" ref="D61:D62" si="30">B61-C61</f>
        <v>12248.999999999998</v>
      </c>
      <c r="E61" s="34">
        <f>3062.29-21</f>
        <v>3041.29</v>
      </c>
      <c r="F61" s="46">
        <v>575.59</v>
      </c>
      <c r="G61" s="50">
        <f t="shared" ref="G61:G62" si="31">B61-E61-F61</f>
        <v>21380.629999999997</v>
      </c>
      <c r="H61" s="56">
        <f t="shared" si="2"/>
        <v>0.12166371770628355</v>
      </c>
    </row>
    <row r="62" spans="1:8" x14ac:dyDescent="0.2">
      <c r="A62" s="21" t="s">
        <v>13</v>
      </c>
      <c r="B62" s="9">
        <v>10000</v>
      </c>
      <c r="C62" s="34">
        <v>5002</v>
      </c>
      <c r="D62" s="46">
        <f t="shared" si="30"/>
        <v>4998</v>
      </c>
      <c r="E62" s="34">
        <f>2937.2-645.19</f>
        <v>2292.0099999999998</v>
      </c>
      <c r="F62" s="46">
        <v>63</v>
      </c>
      <c r="G62" s="50">
        <f t="shared" si="31"/>
        <v>7644.99</v>
      </c>
      <c r="H62" s="56">
        <f t="shared" si="2"/>
        <v>0.22920099999999999</v>
      </c>
    </row>
    <row r="63" spans="1:8" x14ac:dyDescent="0.2">
      <c r="A63" s="20" t="s">
        <v>24</v>
      </c>
      <c r="B63" s="8">
        <f>B64+B65+B66</f>
        <v>160759</v>
      </c>
      <c r="C63" s="35">
        <f t="shared" ref="C63:G63" si="32">C64+C65+C66</f>
        <v>78320.399999999994</v>
      </c>
      <c r="D63" s="8">
        <f t="shared" si="32"/>
        <v>82438.600000000006</v>
      </c>
      <c r="E63" s="35">
        <f t="shared" si="32"/>
        <v>73585.299999999988</v>
      </c>
      <c r="F63" s="8">
        <f t="shared" si="32"/>
        <v>200</v>
      </c>
      <c r="G63" s="35">
        <f t="shared" si="32"/>
        <v>86973.700000000012</v>
      </c>
      <c r="H63" s="56">
        <f t="shared" si="2"/>
        <v>0.45773673635690687</v>
      </c>
    </row>
    <row r="64" spans="1:8" x14ac:dyDescent="0.2">
      <c r="A64" s="21" t="s">
        <v>38</v>
      </c>
      <c r="B64" s="9">
        <v>149709</v>
      </c>
      <c r="C64" s="34">
        <v>72539.399999999994</v>
      </c>
      <c r="D64" s="46">
        <f>B64-C64</f>
        <v>77169.600000000006</v>
      </c>
      <c r="E64" s="34">
        <v>72539.399999999994</v>
      </c>
      <c r="F64" s="46">
        <v>0</v>
      </c>
      <c r="G64" s="50">
        <f>B64-E64-F64</f>
        <v>77169.600000000006</v>
      </c>
      <c r="H64" s="56">
        <f t="shared" si="2"/>
        <v>0.48453599983968898</v>
      </c>
    </row>
    <row r="65" spans="1:8" x14ac:dyDescent="0.2">
      <c r="A65" s="21" t="s">
        <v>11</v>
      </c>
      <c r="B65" s="9">
        <v>8250</v>
      </c>
      <c r="C65" s="34">
        <v>4339</v>
      </c>
      <c r="D65" s="46">
        <f t="shared" ref="D65:D66" si="33">B65-C65</f>
        <v>3911</v>
      </c>
      <c r="E65" s="34">
        <f>1019.9-325</f>
        <v>694.9</v>
      </c>
      <c r="F65" s="46">
        <v>0</v>
      </c>
      <c r="G65" s="50">
        <f t="shared" ref="G65:G66" si="34">B65-E65-F65</f>
        <v>7555.1</v>
      </c>
      <c r="H65" s="56">
        <f t="shared" si="2"/>
        <v>8.423030303030303E-2</v>
      </c>
    </row>
    <row r="66" spans="1:8" ht="13.5" thickBot="1" x14ac:dyDescent="0.25">
      <c r="A66" s="18" t="s">
        <v>13</v>
      </c>
      <c r="B66" s="10">
        <v>2800</v>
      </c>
      <c r="C66" s="36">
        <v>1442</v>
      </c>
      <c r="D66" s="47">
        <f t="shared" si="33"/>
        <v>1358</v>
      </c>
      <c r="E66" s="36">
        <v>351</v>
      </c>
      <c r="F66" s="47">
        <v>200</v>
      </c>
      <c r="G66" s="51">
        <f t="shared" si="34"/>
        <v>2249</v>
      </c>
      <c r="H66" s="57">
        <f t="shared" ref="H66:H117" si="35">E66/B66</f>
        <v>0.12535714285714286</v>
      </c>
    </row>
    <row r="67" spans="1:8" ht="13.5" thickBot="1" x14ac:dyDescent="0.25">
      <c r="A67" s="23" t="s">
        <v>14</v>
      </c>
      <c r="B67" s="12">
        <f>B68+B70+B72+B75+B77+B79+B82+B84+B86</f>
        <v>289129</v>
      </c>
      <c r="C67" s="38">
        <f t="shared" ref="C67:G67" si="36">C68+C70+C72+C75+C77+C79+C82+C84+C86</f>
        <v>151749.88</v>
      </c>
      <c r="D67" s="12">
        <f t="shared" si="36"/>
        <v>137379.12</v>
      </c>
      <c r="E67" s="38">
        <f t="shared" si="36"/>
        <v>50685.279999999999</v>
      </c>
      <c r="F67" s="12">
        <f t="shared" si="36"/>
        <v>197.74</v>
      </c>
      <c r="G67" s="38">
        <f t="shared" si="36"/>
        <v>238245.97999999998</v>
      </c>
      <c r="H67" s="59">
        <f t="shared" si="35"/>
        <v>0.17530334210681045</v>
      </c>
    </row>
    <row r="68" spans="1:8" x14ac:dyDescent="0.2">
      <c r="A68" s="20" t="s">
        <v>20</v>
      </c>
      <c r="B68" s="8">
        <f>B69</f>
        <v>36000</v>
      </c>
      <c r="C68" s="35">
        <f t="shared" ref="C68:G68" si="37">C69</f>
        <v>30761.98</v>
      </c>
      <c r="D68" s="8">
        <f t="shared" si="37"/>
        <v>5238.0200000000004</v>
      </c>
      <c r="E68" s="35">
        <f t="shared" si="37"/>
        <v>24427</v>
      </c>
      <c r="F68" s="8">
        <f t="shared" si="37"/>
        <v>100</v>
      </c>
      <c r="G68" s="35">
        <f t="shared" si="37"/>
        <v>11473</v>
      </c>
      <c r="H68" s="56">
        <f t="shared" si="35"/>
        <v>0.67852777777777773</v>
      </c>
    </row>
    <row r="69" spans="1:8" x14ac:dyDescent="0.2">
      <c r="A69" s="21" t="s">
        <v>12</v>
      </c>
      <c r="B69" s="9">
        <v>36000</v>
      </c>
      <c r="C69" s="34">
        <v>30761.98</v>
      </c>
      <c r="D69" s="46">
        <f>B69-C69</f>
        <v>5238.0200000000004</v>
      </c>
      <c r="E69" s="34">
        <f>25427-1000</f>
        <v>24427</v>
      </c>
      <c r="F69" s="46">
        <v>100</v>
      </c>
      <c r="G69" s="50">
        <f>B69-E69-F69</f>
        <v>11473</v>
      </c>
      <c r="H69" s="56">
        <f t="shared" si="35"/>
        <v>0.67852777777777773</v>
      </c>
    </row>
    <row r="70" spans="1:8" x14ac:dyDescent="0.2">
      <c r="A70" s="20" t="s">
        <v>39</v>
      </c>
      <c r="B70" s="8">
        <f>B71</f>
        <v>5000</v>
      </c>
      <c r="C70" s="35">
        <f t="shared" ref="C70:G70" si="38">C71</f>
        <v>5000</v>
      </c>
      <c r="D70" s="8">
        <f t="shared" si="38"/>
        <v>0</v>
      </c>
      <c r="E70" s="35">
        <f t="shared" si="38"/>
        <v>3796.48</v>
      </c>
      <c r="F70" s="8">
        <f t="shared" si="38"/>
        <v>31.74</v>
      </c>
      <c r="G70" s="35">
        <f t="shared" si="38"/>
        <v>1171.78</v>
      </c>
      <c r="H70" s="56">
        <f t="shared" si="35"/>
        <v>0.75929599999999997</v>
      </c>
    </row>
    <row r="71" spans="1:8" x14ac:dyDescent="0.2">
      <c r="A71" s="21" t="s">
        <v>11</v>
      </c>
      <c r="B71" s="9">
        <v>5000</v>
      </c>
      <c r="C71" s="34">
        <v>5000</v>
      </c>
      <c r="D71" s="46">
        <f>B71-C71</f>
        <v>0</v>
      </c>
      <c r="E71" s="34">
        <v>3796.48</v>
      </c>
      <c r="F71" s="46">
        <v>31.74</v>
      </c>
      <c r="G71" s="50">
        <f>B71-E71-F71</f>
        <v>1171.78</v>
      </c>
      <c r="H71" s="56">
        <f t="shared" si="35"/>
        <v>0.75929599999999997</v>
      </c>
    </row>
    <row r="72" spans="1:8" ht="25.5" x14ac:dyDescent="0.2">
      <c r="A72" s="20" t="s">
        <v>32</v>
      </c>
      <c r="B72" s="8">
        <f>B73+B74</f>
        <v>50000</v>
      </c>
      <c r="C72" s="35">
        <f t="shared" ref="C72:G72" si="39">C73+C74</f>
        <v>27600.39</v>
      </c>
      <c r="D72" s="8">
        <f t="shared" si="39"/>
        <v>22399.61</v>
      </c>
      <c r="E72" s="35">
        <f t="shared" si="39"/>
        <v>1555</v>
      </c>
      <c r="F72" s="8">
        <f t="shared" si="39"/>
        <v>66</v>
      </c>
      <c r="G72" s="35">
        <f t="shared" si="39"/>
        <v>48379</v>
      </c>
      <c r="H72" s="56">
        <f t="shared" si="35"/>
        <v>3.1099999999999999E-2</v>
      </c>
    </row>
    <row r="73" spans="1:8" x14ac:dyDescent="0.2">
      <c r="A73" s="21" t="s">
        <v>11</v>
      </c>
      <c r="B73" s="9">
        <v>5000</v>
      </c>
      <c r="C73" s="34">
        <v>3980.38</v>
      </c>
      <c r="D73" s="46">
        <f>B73-C73</f>
        <v>1019.6199999999999</v>
      </c>
      <c r="E73" s="34">
        <f>406.5-406.5</f>
        <v>0</v>
      </c>
      <c r="F73" s="46">
        <v>66</v>
      </c>
      <c r="G73" s="50">
        <f>B73-E73-F73</f>
        <v>4934</v>
      </c>
      <c r="H73" s="56">
        <f t="shared" si="35"/>
        <v>0</v>
      </c>
    </row>
    <row r="74" spans="1:8" x14ac:dyDescent="0.2">
      <c r="A74" s="21" t="s">
        <v>40</v>
      </c>
      <c r="B74" s="9">
        <v>45000</v>
      </c>
      <c r="C74" s="34">
        <v>23620.01</v>
      </c>
      <c r="D74" s="46">
        <f>B74-C74</f>
        <v>21379.99</v>
      </c>
      <c r="E74" s="34">
        <v>1555</v>
      </c>
      <c r="F74" s="46">
        <v>0</v>
      </c>
      <c r="G74" s="50">
        <f>B74-E74-F74</f>
        <v>43445</v>
      </c>
      <c r="H74" s="56">
        <f t="shared" si="35"/>
        <v>3.4555555555555555E-2</v>
      </c>
    </row>
    <row r="75" spans="1:8" x14ac:dyDescent="0.2">
      <c r="A75" s="20" t="s">
        <v>27</v>
      </c>
      <c r="B75" s="8">
        <f>B76</f>
        <v>10104</v>
      </c>
      <c r="C75" s="35">
        <f t="shared" ref="C75:G75" si="40">C76</f>
        <v>6406.8</v>
      </c>
      <c r="D75" s="8">
        <f t="shared" si="40"/>
        <v>3697.2</v>
      </c>
      <c r="E75" s="35">
        <f t="shared" si="40"/>
        <v>6406.8</v>
      </c>
      <c r="F75" s="8">
        <f t="shared" si="40"/>
        <v>0</v>
      </c>
      <c r="G75" s="35">
        <f t="shared" si="40"/>
        <v>3697.2</v>
      </c>
      <c r="H75" s="56">
        <f t="shared" si="35"/>
        <v>0.63408551068883612</v>
      </c>
    </row>
    <row r="76" spans="1:8" x14ac:dyDescent="0.2">
      <c r="A76" s="21" t="s">
        <v>12</v>
      </c>
      <c r="B76" s="9">
        <v>10104</v>
      </c>
      <c r="C76" s="34">
        <v>6406.8</v>
      </c>
      <c r="D76" s="46">
        <f>B76-C76</f>
        <v>3697.2</v>
      </c>
      <c r="E76" s="34">
        <v>6406.8</v>
      </c>
      <c r="F76" s="46">
        <v>0</v>
      </c>
      <c r="G76" s="50">
        <f>B76-E76-F76</f>
        <v>3697.2</v>
      </c>
      <c r="H76" s="56">
        <f t="shared" si="35"/>
        <v>0.63408551068883612</v>
      </c>
    </row>
    <row r="77" spans="1:8" x14ac:dyDescent="0.2">
      <c r="A77" s="20" t="s">
        <v>31</v>
      </c>
      <c r="B77" s="8">
        <f>B78</f>
        <v>152675</v>
      </c>
      <c r="C77" s="35">
        <f t="shared" ref="C77:G77" si="41">C78</f>
        <v>59415</v>
      </c>
      <c r="D77" s="8">
        <f t="shared" si="41"/>
        <v>93260</v>
      </c>
      <c r="E77" s="35">
        <f t="shared" si="41"/>
        <v>0</v>
      </c>
      <c r="F77" s="8">
        <f t="shared" si="41"/>
        <v>0</v>
      </c>
      <c r="G77" s="35">
        <f t="shared" si="41"/>
        <v>152675</v>
      </c>
      <c r="H77" s="56">
        <f t="shared" si="35"/>
        <v>0</v>
      </c>
    </row>
    <row r="78" spans="1:8" x14ac:dyDescent="0.2">
      <c r="A78" s="21" t="s">
        <v>40</v>
      </c>
      <c r="B78" s="9">
        <v>152675</v>
      </c>
      <c r="C78" s="34">
        <v>59415</v>
      </c>
      <c r="D78" s="46">
        <f>B78-C78</f>
        <v>93260</v>
      </c>
      <c r="E78" s="34">
        <v>0</v>
      </c>
      <c r="F78" s="46">
        <v>0</v>
      </c>
      <c r="G78" s="50">
        <f>B78-E78-F78</f>
        <v>152675</v>
      </c>
      <c r="H78" s="56">
        <f t="shared" si="35"/>
        <v>0</v>
      </c>
    </row>
    <row r="79" spans="1:8" ht="25.5" x14ac:dyDescent="0.2">
      <c r="A79" s="20" t="s">
        <v>41</v>
      </c>
      <c r="B79" s="8">
        <f>B80+B81</f>
        <v>20000</v>
      </c>
      <c r="C79" s="35">
        <f t="shared" ref="C79:G79" si="42">C80+C81</f>
        <v>7455.71</v>
      </c>
      <c r="D79" s="8">
        <f t="shared" si="42"/>
        <v>12544.29</v>
      </c>
      <c r="E79" s="35">
        <f t="shared" si="42"/>
        <v>0</v>
      </c>
      <c r="F79" s="8">
        <f t="shared" si="42"/>
        <v>0</v>
      </c>
      <c r="G79" s="35">
        <f t="shared" si="42"/>
        <v>20000</v>
      </c>
      <c r="H79" s="56">
        <f t="shared" si="35"/>
        <v>0</v>
      </c>
    </row>
    <row r="80" spans="1:8" x14ac:dyDescent="0.2">
      <c r="A80" s="21" t="s">
        <v>11</v>
      </c>
      <c r="B80" s="9">
        <v>5000</v>
      </c>
      <c r="C80" s="34">
        <v>2455.71</v>
      </c>
      <c r="D80" s="46">
        <f>B80-C80</f>
        <v>2544.29</v>
      </c>
      <c r="E80" s="34">
        <f>1210-1210</f>
        <v>0</v>
      </c>
      <c r="F80" s="46">
        <v>0</v>
      </c>
      <c r="G80" s="50">
        <f>B80-E80-F80</f>
        <v>5000</v>
      </c>
      <c r="H80" s="56">
        <f t="shared" si="35"/>
        <v>0</v>
      </c>
    </row>
    <row r="81" spans="1:8" x14ac:dyDescent="0.2">
      <c r="A81" s="21" t="s">
        <v>40</v>
      </c>
      <c r="B81" s="9">
        <v>15000</v>
      </c>
      <c r="C81" s="34">
        <v>5000</v>
      </c>
      <c r="D81" s="46">
        <f>B81-C81</f>
        <v>10000</v>
      </c>
      <c r="E81" s="34">
        <v>0</v>
      </c>
      <c r="F81" s="46">
        <v>0</v>
      </c>
      <c r="G81" s="50">
        <f>B81-E81-F81</f>
        <v>15000</v>
      </c>
      <c r="H81" s="56">
        <f t="shared" si="35"/>
        <v>0</v>
      </c>
    </row>
    <row r="82" spans="1:8" x14ac:dyDescent="0.2">
      <c r="A82" s="20" t="s">
        <v>23</v>
      </c>
      <c r="B82" s="8">
        <f>B83</f>
        <v>200</v>
      </c>
      <c r="C82" s="35">
        <f t="shared" ref="C82:G82" si="43">C83</f>
        <v>55</v>
      </c>
      <c r="D82" s="8">
        <f t="shared" si="43"/>
        <v>145</v>
      </c>
      <c r="E82" s="35">
        <f t="shared" si="43"/>
        <v>0</v>
      </c>
      <c r="F82" s="8">
        <f t="shared" si="43"/>
        <v>0</v>
      </c>
      <c r="G82" s="35">
        <f t="shared" si="43"/>
        <v>200</v>
      </c>
      <c r="H82" s="56">
        <f t="shared" si="35"/>
        <v>0</v>
      </c>
    </row>
    <row r="83" spans="1:8" x14ac:dyDescent="0.2">
      <c r="A83" s="21" t="s">
        <v>11</v>
      </c>
      <c r="B83" s="9">
        <v>200</v>
      </c>
      <c r="C83" s="34">
        <v>55</v>
      </c>
      <c r="D83" s="46">
        <f>B83-C83</f>
        <v>145</v>
      </c>
      <c r="E83" s="34">
        <v>0</v>
      </c>
      <c r="F83" s="46">
        <v>0</v>
      </c>
      <c r="G83" s="50">
        <f>B83-E83-F83</f>
        <v>200</v>
      </c>
      <c r="H83" s="56">
        <f t="shared" si="35"/>
        <v>0</v>
      </c>
    </row>
    <row r="84" spans="1:8" x14ac:dyDescent="0.2">
      <c r="A84" s="20" t="s">
        <v>30</v>
      </c>
      <c r="B84" s="8">
        <f>B85</f>
        <v>15000</v>
      </c>
      <c r="C84" s="35">
        <f t="shared" ref="C84:G84" si="44">C85</f>
        <v>15000</v>
      </c>
      <c r="D84" s="8">
        <f t="shared" si="44"/>
        <v>0</v>
      </c>
      <c r="E84" s="35">
        <f t="shared" si="44"/>
        <v>14500</v>
      </c>
      <c r="F84" s="8">
        <f t="shared" si="44"/>
        <v>0</v>
      </c>
      <c r="G84" s="35">
        <f t="shared" si="44"/>
        <v>500</v>
      </c>
      <c r="H84" s="56">
        <f t="shared" si="35"/>
        <v>0.96666666666666667</v>
      </c>
    </row>
    <row r="85" spans="1:8" x14ac:dyDescent="0.2">
      <c r="A85" s="21" t="s">
        <v>12</v>
      </c>
      <c r="B85" s="9">
        <v>15000</v>
      </c>
      <c r="C85" s="34">
        <v>15000</v>
      </c>
      <c r="D85" s="46">
        <f>B85-C85</f>
        <v>0</v>
      </c>
      <c r="E85" s="34">
        <v>14500</v>
      </c>
      <c r="F85" s="46">
        <v>0</v>
      </c>
      <c r="G85" s="50">
        <f>B85-E85-F85</f>
        <v>500</v>
      </c>
      <c r="H85" s="56">
        <f t="shared" si="35"/>
        <v>0.96666666666666667</v>
      </c>
    </row>
    <row r="86" spans="1:8" x14ac:dyDescent="0.2">
      <c r="A86" s="20" t="s">
        <v>24</v>
      </c>
      <c r="B86" s="8">
        <f>B87</f>
        <v>150</v>
      </c>
      <c r="C86" s="35">
        <f t="shared" ref="C86:G86" si="45">C87</f>
        <v>55</v>
      </c>
      <c r="D86" s="8">
        <f t="shared" si="45"/>
        <v>95</v>
      </c>
      <c r="E86" s="35">
        <f t="shared" si="45"/>
        <v>0</v>
      </c>
      <c r="F86" s="8">
        <f t="shared" si="45"/>
        <v>0</v>
      </c>
      <c r="G86" s="35">
        <f t="shared" si="45"/>
        <v>150</v>
      </c>
      <c r="H86" s="56">
        <f t="shared" si="35"/>
        <v>0</v>
      </c>
    </row>
    <row r="87" spans="1:8" ht="13.5" thickBot="1" x14ac:dyDescent="0.25">
      <c r="A87" s="18" t="s">
        <v>11</v>
      </c>
      <c r="B87" s="10">
        <v>150</v>
      </c>
      <c r="C87" s="36">
        <v>55</v>
      </c>
      <c r="D87" s="47">
        <f>B87-C87</f>
        <v>95</v>
      </c>
      <c r="E87" s="36">
        <v>0</v>
      </c>
      <c r="F87" s="47">
        <v>0</v>
      </c>
      <c r="G87" s="51">
        <f>B87-E87-F87</f>
        <v>150</v>
      </c>
      <c r="H87" s="57">
        <f t="shared" si="35"/>
        <v>0</v>
      </c>
    </row>
    <row r="88" spans="1:8" ht="13.5" thickBot="1" x14ac:dyDescent="0.25">
      <c r="A88" s="24" t="s">
        <v>43</v>
      </c>
      <c r="B88" s="13">
        <f>B89+B91+B94+B96+B98</f>
        <v>193188.88000000003</v>
      </c>
      <c r="C88" s="39">
        <f t="shared" ref="C88:G88" si="46">C89+C91+C94+C96+C98</f>
        <v>193188.88000000003</v>
      </c>
      <c r="D88" s="13">
        <f t="shared" si="46"/>
        <v>0</v>
      </c>
      <c r="E88" s="39">
        <f t="shared" si="46"/>
        <v>43242.14</v>
      </c>
      <c r="F88" s="13">
        <f t="shared" si="46"/>
        <v>1953.69</v>
      </c>
      <c r="G88" s="39">
        <f t="shared" si="46"/>
        <v>147993.05000000005</v>
      </c>
      <c r="H88" s="60">
        <f t="shared" si="35"/>
        <v>0.22383348358352712</v>
      </c>
    </row>
    <row r="89" spans="1:8" x14ac:dyDescent="0.2">
      <c r="A89" s="20" t="s">
        <v>20</v>
      </c>
      <c r="B89" s="8">
        <f>B90</f>
        <v>5136.2700000000004</v>
      </c>
      <c r="C89" s="35">
        <f t="shared" ref="C89:G89" si="47">C90</f>
        <v>5136.2700000000004</v>
      </c>
      <c r="D89" s="8">
        <f t="shared" si="47"/>
        <v>0</v>
      </c>
      <c r="E89" s="35">
        <f t="shared" si="47"/>
        <v>5000</v>
      </c>
      <c r="F89" s="8">
        <f t="shared" si="47"/>
        <v>0</v>
      </c>
      <c r="G89" s="35">
        <f t="shared" si="47"/>
        <v>136.27000000000044</v>
      </c>
      <c r="H89" s="56">
        <f t="shared" si="35"/>
        <v>0.97346907386099246</v>
      </c>
    </row>
    <row r="90" spans="1:8" x14ac:dyDescent="0.2">
      <c r="A90" s="21" t="s">
        <v>12</v>
      </c>
      <c r="B90" s="9">
        <v>5136.2700000000004</v>
      </c>
      <c r="C90" s="34">
        <v>5136.2700000000004</v>
      </c>
      <c r="D90" s="46">
        <f>B90-C90</f>
        <v>0</v>
      </c>
      <c r="E90" s="34">
        <f>5100-100</f>
        <v>5000</v>
      </c>
      <c r="F90" s="46">
        <v>0</v>
      </c>
      <c r="G90" s="50">
        <f>B90-E90-F90</f>
        <v>136.27000000000044</v>
      </c>
      <c r="H90" s="56">
        <f t="shared" si="35"/>
        <v>0.97346907386099246</v>
      </c>
    </row>
    <row r="91" spans="1:8" x14ac:dyDescent="0.2">
      <c r="A91" s="20" t="s">
        <v>39</v>
      </c>
      <c r="B91" s="8">
        <f>B92+B93</f>
        <v>10523.49</v>
      </c>
      <c r="C91" s="35">
        <f t="shared" ref="C91:G91" si="48">C92+C93</f>
        <v>10523.49</v>
      </c>
      <c r="D91" s="8">
        <f t="shared" si="48"/>
        <v>0</v>
      </c>
      <c r="E91" s="35">
        <f t="shared" si="48"/>
        <v>10391.5</v>
      </c>
      <c r="F91" s="8">
        <f t="shared" si="48"/>
        <v>0</v>
      </c>
      <c r="G91" s="35">
        <f t="shared" si="48"/>
        <v>131.99000000000035</v>
      </c>
      <c r="H91" s="56">
        <f t="shared" si="35"/>
        <v>0.98745758298815323</v>
      </c>
    </row>
    <row r="92" spans="1:8" x14ac:dyDescent="0.2">
      <c r="A92" s="21" t="s">
        <v>11</v>
      </c>
      <c r="B92" s="9">
        <v>278.14</v>
      </c>
      <c r="C92" s="34">
        <v>278.14</v>
      </c>
      <c r="D92" s="46">
        <f>B92-C92</f>
        <v>0</v>
      </c>
      <c r="E92" s="34">
        <v>147.5</v>
      </c>
      <c r="F92" s="46">
        <v>0</v>
      </c>
      <c r="G92" s="50">
        <f>B92-E92-F92</f>
        <v>130.63999999999999</v>
      </c>
      <c r="H92" s="56">
        <f t="shared" si="35"/>
        <v>0.53030847774502055</v>
      </c>
    </row>
    <row r="93" spans="1:8" x14ac:dyDescent="0.2">
      <c r="A93" s="21" t="s">
        <v>40</v>
      </c>
      <c r="B93" s="9">
        <v>10245.35</v>
      </c>
      <c r="C93" s="34">
        <v>10245.35</v>
      </c>
      <c r="D93" s="46">
        <f>B93-C93</f>
        <v>0</v>
      </c>
      <c r="E93" s="34">
        <v>10244</v>
      </c>
      <c r="F93" s="46">
        <v>0</v>
      </c>
      <c r="G93" s="50">
        <f>B93-E93-F93</f>
        <v>1.3500000000003638</v>
      </c>
      <c r="H93" s="56">
        <f t="shared" si="35"/>
        <v>0.99986823290565963</v>
      </c>
    </row>
    <row r="94" spans="1:8" x14ac:dyDescent="0.2">
      <c r="A94" s="20" t="s">
        <v>31</v>
      </c>
      <c r="B94" s="8">
        <f>B95</f>
        <v>159240.38</v>
      </c>
      <c r="C94" s="35">
        <f t="shared" ref="C94:G94" si="49">C95</f>
        <v>159240.38</v>
      </c>
      <c r="D94" s="8">
        <f t="shared" si="49"/>
        <v>0</v>
      </c>
      <c r="E94" s="35">
        <f t="shared" si="49"/>
        <v>13997.8</v>
      </c>
      <c r="F94" s="8">
        <f t="shared" si="49"/>
        <v>0</v>
      </c>
      <c r="G94" s="35">
        <f t="shared" si="49"/>
        <v>145242.58000000002</v>
      </c>
      <c r="H94" s="56">
        <f t="shared" si="35"/>
        <v>8.7903583249424544E-2</v>
      </c>
    </row>
    <row r="95" spans="1:8" x14ac:dyDescent="0.2">
      <c r="A95" s="21" t="s">
        <v>40</v>
      </c>
      <c r="B95" s="9">
        <v>159240.38</v>
      </c>
      <c r="C95" s="34">
        <v>159240.38</v>
      </c>
      <c r="D95" s="46">
        <f>B95-C95</f>
        <v>0</v>
      </c>
      <c r="E95" s="34">
        <v>13997.8</v>
      </c>
      <c r="F95" s="46">
        <v>0</v>
      </c>
      <c r="G95" s="50">
        <f>B95-E95-F95</f>
        <v>145242.58000000002</v>
      </c>
      <c r="H95" s="56">
        <f t="shared" si="35"/>
        <v>8.7903583249424544E-2</v>
      </c>
    </row>
    <row r="96" spans="1:8" ht="25.5" x14ac:dyDescent="0.2">
      <c r="A96" s="20" t="s">
        <v>41</v>
      </c>
      <c r="B96" s="8">
        <f>B97</f>
        <v>1635.45</v>
      </c>
      <c r="C96" s="35">
        <f t="shared" ref="C96:G96" si="50">C97</f>
        <v>1635.45</v>
      </c>
      <c r="D96" s="8">
        <f t="shared" si="50"/>
        <v>0</v>
      </c>
      <c r="E96" s="35">
        <f t="shared" si="50"/>
        <v>0</v>
      </c>
      <c r="F96" s="8">
        <f t="shared" si="50"/>
        <v>0</v>
      </c>
      <c r="G96" s="35">
        <f t="shared" si="50"/>
        <v>1635.45</v>
      </c>
      <c r="H96" s="56">
        <f t="shared" si="35"/>
        <v>0</v>
      </c>
    </row>
    <row r="97" spans="1:8" x14ac:dyDescent="0.2">
      <c r="A97" s="21" t="s">
        <v>11</v>
      </c>
      <c r="B97" s="9">
        <v>1635.45</v>
      </c>
      <c r="C97" s="34">
        <v>1635.45</v>
      </c>
      <c r="D97" s="46">
        <f>B97-C97</f>
        <v>0</v>
      </c>
      <c r="E97" s="34">
        <v>0</v>
      </c>
      <c r="F97" s="46">
        <v>0</v>
      </c>
      <c r="G97" s="50">
        <f>B97-E97-F97</f>
        <v>1635.45</v>
      </c>
      <c r="H97" s="56">
        <f t="shared" si="35"/>
        <v>0</v>
      </c>
    </row>
    <row r="98" spans="1:8" x14ac:dyDescent="0.2">
      <c r="A98" s="20" t="s">
        <v>30</v>
      </c>
      <c r="B98" s="8">
        <f>B99</f>
        <v>16653.29</v>
      </c>
      <c r="C98" s="35">
        <f t="shared" ref="C98:G98" si="51">C99</f>
        <v>16653.29</v>
      </c>
      <c r="D98" s="8">
        <f t="shared" si="51"/>
        <v>0</v>
      </c>
      <c r="E98" s="35">
        <f t="shared" si="51"/>
        <v>13852.84</v>
      </c>
      <c r="F98" s="8">
        <f t="shared" si="51"/>
        <v>1953.69</v>
      </c>
      <c r="G98" s="35">
        <f t="shared" si="51"/>
        <v>846.76000000000067</v>
      </c>
      <c r="H98" s="56">
        <f t="shared" si="35"/>
        <v>0.83183803320545069</v>
      </c>
    </row>
    <row r="99" spans="1:8" ht="13.5" thickBot="1" x14ac:dyDescent="0.25">
      <c r="A99" s="18" t="s">
        <v>11</v>
      </c>
      <c r="B99" s="10">
        <v>16653.29</v>
      </c>
      <c r="C99" s="36">
        <v>16653.29</v>
      </c>
      <c r="D99" s="47">
        <f>B99-C99</f>
        <v>0</v>
      </c>
      <c r="E99" s="36">
        <v>13852.84</v>
      </c>
      <c r="F99" s="47">
        <v>1953.69</v>
      </c>
      <c r="G99" s="51">
        <f>B99-E99-F99</f>
        <v>846.76000000000067</v>
      </c>
      <c r="H99" s="57">
        <f t="shared" si="35"/>
        <v>0.83183803320545069</v>
      </c>
    </row>
    <row r="100" spans="1:8" ht="13.5" thickBot="1" x14ac:dyDescent="0.25">
      <c r="A100" s="25" t="s">
        <v>15</v>
      </c>
      <c r="B100" s="14">
        <f>B101</f>
        <v>55000</v>
      </c>
      <c r="C100" s="40">
        <f t="shared" ref="C100:G100" si="52">C101</f>
        <v>55000</v>
      </c>
      <c r="D100" s="14">
        <f t="shared" si="52"/>
        <v>0</v>
      </c>
      <c r="E100" s="40">
        <f t="shared" si="52"/>
        <v>54970</v>
      </c>
      <c r="F100" s="14">
        <f t="shared" si="52"/>
        <v>0</v>
      </c>
      <c r="G100" s="40">
        <f t="shared" si="52"/>
        <v>30</v>
      </c>
      <c r="H100" s="61">
        <f t="shared" si="35"/>
        <v>0.99945454545454548</v>
      </c>
    </row>
    <row r="101" spans="1:8" x14ac:dyDescent="0.2">
      <c r="A101" s="20" t="s">
        <v>31</v>
      </c>
      <c r="B101" s="8">
        <f>B102</f>
        <v>55000</v>
      </c>
      <c r="C101" s="35">
        <f t="shared" ref="C101:G101" si="53">C102</f>
        <v>55000</v>
      </c>
      <c r="D101" s="8">
        <f t="shared" si="53"/>
        <v>0</v>
      </c>
      <c r="E101" s="35">
        <f t="shared" si="53"/>
        <v>54970</v>
      </c>
      <c r="F101" s="8">
        <f t="shared" si="53"/>
        <v>0</v>
      </c>
      <c r="G101" s="35">
        <f t="shared" si="53"/>
        <v>30</v>
      </c>
      <c r="H101" s="56">
        <f t="shared" si="35"/>
        <v>0.99945454545454548</v>
      </c>
    </row>
    <row r="102" spans="1:8" ht="13.5" thickBot="1" x14ac:dyDescent="0.25">
      <c r="A102" s="18" t="s">
        <v>40</v>
      </c>
      <c r="B102" s="10">
        <v>55000</v>
      </c>
      <c r="C102" s="36">
        <v>55000</v>
      </c>
      <c r="D102" s="47">
        <f>B102-C102</f>
        <v>0</v>
      </c>
      <c r="E102" s="36">
        <v>54970</v>
      </c>
      <c r="F102" s="47">
        <v>0</v>
      </c>
      <c r="G102" s="51">
        <f>B102-E102-F102</f>
        <v>30</v>
      </c>
      <c r="H102" s="57">
        <f t="shared" si="35"/>
        <v>0.99945454545454548</v>
      </c>
    </row>
    <row r="103" spans="1:8" ht="13.5" thickBot="1" x14ac:dyDescent="0.25">
      <c r="A103" s="26" t="s">
        <v>16</v>
      </c>
      <c r="B103" s="15">
        <f>B104</f>
        <v>61516</v>
      </c>
      <c r="C103" s="41">
        <f t="shared" ref="C103:G103" si="54">C104</f>
        <v>61516</v>
      </c>
      <c r="D103" s="15">
        <f t="shared" si="54"/>
        <v>0</v>
      </c>
      <c r="E103" s="41">
        <f t="shared" si="54"/>
        <v>32033</v>
      </c>
      <c r="F103" s="15">
        <f t="shared" si="54"/>
        <v>28983</v>
      </c>
      <c r="G103" s="41">
        <f t="shared" si="54"/>
        <v>500</v>
      </c>
      <c r="H103" s="62">
        <f t="shared" si="35"/>
        <v>0.52072631510501333</v>
      </c>
    </row>
    <row r="104" spans="1:8" ht="25.5" x14ac:dyDescent="0.2">
      <c r="A104" s="20" t="s">
        <v>32</v>
      </c>
      <c r="B104" s="8">
        <f>B105+B106</f>
        <v>61516</v>
      </c>
      <c r="C104" s="35">
        <f t="shared" ref="C104:G104" si="55">C105+C106</f>
        <v>61516</v>
      </c>
      <c r="D104" s="8">
        <f t="shared" si="55"/>
        <v>0</v>
      </c>
      <c r="E104" s="35">
        <f t="shared" si="55"/>
        <v>32033</v>
      </c>
      <c r="F104" s="8">
        <f t="shared" si="55"/>
        <v>28983</v>
      </c>
      <c r="G104" s="35">
        <f t="shared" si="55"/>
        <v>500</v>
      </c>
      <c r="H104" s="56">
        <f t="shared" si="35"/>
        <v>0.52072631510501333</v>
      </c>
    </row>
    <row r="105" spans="1:8" x14ac:dyDescent="0.2">
      <c r="A105" s="21" t="s">
        <v>11</v>
      </c>
      <c r="B105" s="9">
        <v>500</v>
      </c>
      <c r="C105" s="34">
        <v>500</v>
      </c>
      <c r="D105" s="46">
        <f>B105-C105</f>
        <v>0</v>
      </c>
      <c r="E105" s="34">
        <v>0</v>
      </c>
      <c r="F105" s="46">
        <v>0</v>
      </c>
      <c r="G105" s="50">
        <f>B105-E105-F105</f>
        <v>500</v>
      </c>
      <c r="H105" s="56">
        <f t="shared" si="35"/>
        <v>0</v>
      </c>
    </row>
    <row r="106" spans="1:8" ht="13.5" thickBot="1" x14ac:dyDescent="0.25">
      <c r="A106" s="18" t="s">
        <v>40</v>
      </c>
      <c r="B106" s="10">
        <v>61016</v>
      </c>
      <c r="C106" s="36">
        <v>61016</v>
      </c>
      <c r="D106" s="47">
        <f>B106-C106</f>
        <v>0</v>
      </c>
      <c r="E106" s="36">
        <v>32033</v>
      </c>
      <c r="F106" s="47">
        <v>28983</v>
      </c>
      <c r="G106" s="51">
        <f>B106-E106-F106</f>
        <v>0</v>
      </c>
      <c r="H106" s="57">
        <f t="shared" si="35"/>
        <v>0.52499344434246753</v>
      </c>
    </row>
    <row r="107" spans="1:8" ht="13.5" thickBot="1" x14ac:dyDescent="0.25">
      <c r="A107" s="27" t="s">
        <v>17</v>
      </c>
      <c r="B107" s="16">
        <f>B108</f>
        <v>0.26</v>
      </c>
      <c r="C107" s="52">
        <f t="shared" ref="C107:D107" si="56">C108</f>
        <v>0.26</v>
      </c>
      <c r="D107" s="16">
        <f t="shared" si="56"/>
        <v>0</v>
      </c>
      <c r="E107" s="42">
        <v>0</v>
      </c>
      <c r="F107" s="48">
        <v>0</v>
      </c>
      <c r="G107" s="52">
        <v>0.26</v>
      </c>
      <c r="H107" s="63">
        <f t="shared" si="35"/>
        <v>0</v>
      </c>
    </row>
    <row r="108" spans="1:8" x14ac:dyDescent="0.2">
      <c r="A108" s="20" t="s">
        <v>31</v>
      </c>
      <c r="B108" s="8">
        <f>B109</f>
        <v>0.26</v>
      </c>
      <c r="C108" s="35">
        <f>C109</f>
        <v>0.26</v>
      </c>
      <c r="D108" s="45">
        <f t="shared" ref="D108:D117" si="57">B108-C108</f>
        <v>0</v>
      </c>
      <c r="E108" s="33">
        <v>0</v>
      </c>
      <c r="F108" s="45">
        <v>0</v>
      </c>
      <c r="G108" s="35">
        <v>0.26</v>
      </c>
      <c r="H108" s="56">
        <f t="shared" si="35"/>
        <v>0</v>
      </c>
    </row>
    <row r="109" spans="1:8" ht="13.5" thickBot="1" x14ac:dyDescent="0.25">
      <c r="A109" s="18" t="s">
        <v>40</v>
      </c>
      <c r="B109" s="10">
        <v>0.26</v>
      </c>
      <c r="C109" s="71">
        <v>0.26</v>
      </c>
      <c r="D109" s="47">
        <f t="shared" si="57"/>
        <v>0</v>
      </c>
      <c r="E109" s="36">
        <v>0</v>
      </c>
      <c r="F109" s="47">
        <v>0</v>
      </c>
      <c r="G109" s="51">
        <f>B109-E109-F109</f>
        <v>0.26</v>
      </c>
      <c r="H109" s="57">
        <f t="shared" si="35"/>
        <v>0</v>
      </c>
    </row>
    <row r="110" spans="1:8" ht="13.5" thickBot="1" x14ac:dyDescent="0.25">
      <c r="A110" s="28" t="s">
        <v>18</v>
      </c>
      <c r="B110" s="17">
        <v>83.42</v>
      </c>
      <c r="C110" s="43">
        <v>83.42</v>
      </c>
      <c r="D110" s="49">
        <f t="shared" si="57"/>
        <v>0</v>
      </c>
      <c r="E110" s="43">
        <v>0</v>
      </c>
      <c r="F110" s="49">
        <v>0</v>
      </c>
      <c r="G110" s="53">
        <v>83.42</v>
      </c>
      <c r="H110" s="64">
        <f t="shared" si="35"/>
        <v>0</v>
      </c>
    </row>
    <row r="111" spans="1:8" x14ac:dyDescent="0.2">
      <c r="A111" s="20" t="s">
        <v>39</v>
      </c>
      <c r="B111" s="8">
        <f>B112</f>
        <v>0.5</v>
      </c>
      <c r="C111" s="33">
        <v>0.5</v>
      </c>
      <c r="D111" s="45">
        <f t="shared" si="57"/>
        <v>0</v>
      </c>
      <c r="E111" s="33">
        <v>0</v>
      </c>
      <c r="F111" s="45">
        <v>0</v>
      </c>
      <c r="G111" s="35">
        <v>0.5</v>
      </c>
      <c r="H111" s="56">
        <f t="shared" si="35"/>
        <v>0</v>
      </c>
    </row>
    <row r="112" spans="1:8" x14ac:dyDescent="0.2">
      <c r="A112" s="21" t="s">
        <v>11</v>
      </c>
      <c r="B112" s="9">
        <v>0.5</v>
      </c>
      <c r="C112" s="34">
        <v>0.5</v>
      </c>
      <c r="D112" s="46">
        <f t="shared" si="57"/>
        <v>0</v>
      </c>
      <c r="E112" s="34">
        <v>0</v>
      </c>
      <c r="F112" s="46">
        <v>0</v>
      </c>
      <c r="G112" s="50">
        <f>B112-E112-F112</f>
        <v>0.5</v>
      </c>
      <c r="H112" s="56">
        <f t="shared" si="35"/>
        <v>0</v>
      </c>
    </row>
    <row r="113" spans="1:8" x14ac:dyDescent="0.2">
      <c r="A113" s="20" t="s">
        <v>31</v>
      </c>
      <c r="B113" s="8">
        <f>B114</f>
        <v>62.6</v>
      </c>
      <c r="C113" s="35">
        <f>C114</f>
        <v>62.6</v>
      </c>
      <c r="D113" s="45">
        <f t="shared" si="57"/>
        <v>0</v>
      </c>
      <c r="E113" s="33">
        <v>0</v>
      </c>
      <c r="F113" s="45">
        <v>0</v>
      </c>
      <c r="G113" s="35">
        <v>62.6</v>
      </c>
      <c r="H113" s="56">
        <f t="shared" si="35"/>
        <v>0</v>
      </c>
    </row>
    <row r="114" spans="1:8" x14ac:dyDescent="0.2">
      <c r="A114" s="21" t="s">
        <v>40</v>
      </c>
      <c r="B114" s="9">
        <v>62.6</v>
      </c>
      <c r="C114" s="34">
        <v>62.6</v>
      </c>
      <c r="D114" s="46">
        <f t="shared" si="57"/>
        <v>0</v>
      </c>
      <c r="E114" s="34">
        <v>0</v>
      </c>
      <c r="F114" s="46">
        <v>0</v>
      </c>
      <c r="G114" s="50">
        <f>B114-E114-F114</f>
        <v>62.6</v>
      </c>
      <c r="H114" s="56">
        <f t="shared" si="35"/>
        <v>0</v>
      </c>
    </row>
    <row r="115" spans="1:8" x14ac:dyDescent="0.2">
      <c r="A115" s="20" t="s">
        <v>19</v>
      </c>
      <c r="B115" s="8">
        <f>B116</f>
        <v>20.32</v>
      </c>
      <c r="C115" s="35">
        <f>C116</f>
        <v>20.32</v>
      </c>
      <c r="D115" s="45">
        <f t="shared" si="57"/>
        <v>0</v>
      </c>
      <c r="E115" s="33">
        <v>0</v>
      </c>
      <c r="F115" s="45">
        <v>0</v>
      </c>
      <c r="G115" s="35">
        <v>20.32</v>
      </c>
      <c r="H115" s="56">
        <f t="shared" si="35"/>
        <v>0</v>
      </c>
    </row>
    <row r="116" spans="1:8" ht="13.5" thickBot="1" x14ac:dyDescent="0.25">
      <c r="A116" s="18" t="s">
        <v>40</v>
      </c>
      <c r="B116" s="10">
        <v>20.32</v>
      </c>
      <c r="C116" s="71">
        <v>20.32</v>
      </c>
      <c r="D116" s="47">
        <f t="shared" si="57"/>
        <v>0</v>
      </c>
      <c r="E116" s="36">
        <v>0</v>
      </c>
      <c r="F116" s="47">
        <v>0</v>
      </c>
      <c r="G116" s="51">
        <f>B116-E116-F116</f>
        <v>20.32</v>
      </c>
      <c r="H116" s="57">
        <f t="shared" si="35"/>
        <v>0</v>
      </c>
    </row>
    <row r="117" spans="1:8" ht="13.5" thickBot="1" x14ac:dyDescent="0.25">
      <c r="A117" s="29" t="s">
        <v>37</v>
      </c>
      <c r="B117" s="44">
        <f>B6+B12+B67+B88+B100+B103+B107+B110</f>
        <v>3203142.5599999996</v>
      </c>
      <c r="C117" s="44">
        <f>C6+C12+C67+C88+C100+C103+C107+C110</f>
        <v>2170409.1499999994</v>
      </c>
      <c r="D117" s="31">
        <f t="shared" si="57"/>
        <v>1032733.4100000001</v>
      </c>
      <c r="E117" s="44">
        <f>E6+E12+E67+E88+E100+E103+E107+E110</f>
        <v>1116661.19</v>
      </c>
      <c r="F117" s="31">
        <f>F6+F12+F67+F88+F100+F103+F107+F110</f>
        <v>440471.01</v>
      </c>
      <c r="G117" s="44">
        <f>G6+G12+G67+G88+G100+G103+G107+G110</f>
        <v>1646010.3599999999</v>
      </c>
      <c r="H117" s="65">
        <f t="shared" si="35"/>
        <v>0.34861426523582517</v>
      </c>
    </row>
    <row r="118" spans="1:8" x14ac:dyDescent="0.2">
      <c r="B118" s="5">
        <f>C118+D118</f>
        <v>1</v>
      </c>
      <c r="C118" s="5">
        <f>C117/B117</f>
        <v>0.67758743463481674</v>
      </c>
      <c r="D118" s="5">
        <f>D117/B117</f>
        <v>0.3224125653651832</v>
      </c>
      <c r="E118" s="5">
        <f>E117/B117</f>
        <v>0.34861426523582517</v>
      </c>
      <c r="F118" s="5">
        <f>F117/B117</f>
        <v>0.13751214682121424</v>
      </c>
      <c r="G118" s="5">
        <f>G117/B117</f>
        <v>0.51387358794296067</v>
      </c>
    </row>
    <row r="119" spans="1:8" x14ac:dyDescent="0.2">
      <c r="C119" s="339">
        <f>C118+D118</f>
        <v>1</v>
      </c>
      <c r="D119" s="340"/>
      <c r="E119" s="339">
        <f>E118+F118+G118</f>
        <v>1</v>
      </c>
      <c r="F119" s="340"/>
      <c r="G119" s="340"/>
    </row>
  </sheetData>
  <autoFilter ref="A4:H119"/>
  <mergeCells count="3">
    <mergeCell ref="A1:F1"/>
    <mergeCell ref="E119:G119"/>
    <mergeCell ref="C119:D11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workbookViewId="0">
      <selection activeCell="F20" sqref="F20"/>
    </sheetView>
  </sheetViews>
  <sheetFormatPr defaultRowHeight="12.75" x14ac:dyDescent="0.2"/>
  <cols>
    <col min="1" max="1" width="20.7109375" bestFit="1" customWidth="1"/>
    <col min="2" max="3" width="14.5703125" bestFit="1" customWidth="1"/>
    <col min="4" max="4" width="8.28515625" bestFit="1" customWidth="1"/>
    <col min="5" max="5" width="13.140625" bestFit="1" customWidth="1"/>
    <col min="6" max="6" width="11.28515625" bestFit="1" customWidth="1"/>
    <col min="7" max="7" width="8.28515625" bestFit="1" customWidth="1"/>
  </cols>
  <sheetData>
    <row r="2" spans="1:7" ht="14.25" x14ac:dyDescent="0.2">
      <c r="A2" s="126" t="s">
        <v>114</v>
      </c>
    </row>
    <row r="4" spans="1:7" ht="30" x14ac:dyDescent="0.2">
      <c r="A4" s="72" t="s">
        <v>45</v>
      </c>
      <c r="B4" s="72" t="s">
        <v>46</v>
      </c>
      <c r="C4" s="73" t="s">
        <v>47</v>
      </c>
      <c r="D4" s="72" t="s">
        <v>48</v>
      </c>
      <c r="E4" s="72" t="s">
        <v>49</v>
      </c>
      <c r="F4" s="73" t="s">
        <v>47</v>
      </c>
      <c r="G4" s="72" t="s">
        <v>48</v>
      </c>
    </row>
    <row r="5" spans="1:7" ht="15" x14ac:dyDescent="0.25">
      <c r="A5" s="74" t="s">
        <v>50</v>
      </c>
      <c r="B5" s="75">
        <v>1493148</v>
      </c>
      <c r="C5" s="75">
        <v>732417.71</v>
      </c>
      <c r="D5" s="76">
        <f>C5/B5</f>
        <v>0.49051916487849828</v>
      </c>
      <c r="E5" s="77">
        <v>1444207</v>
      </c>
      <c r="F5" s="78">
        <v>719400.65</v>
      </c>
      <c r="G5" s="76">
        <f>F5/E5</f>
        <v>0.49812848850614905</v>
      </c>
    </row>
    <row r="6" spans="1:7" ht="15" x14ac:dyDescent="0.25">
      <c r="A6" s="74" t="s">
        <v>51</v>
      </c>
      <c r="B6" s="75">
        <v>259736.38</v>
      </c>
      <c r="C6" s="75">
        <v>103694.46</v>
      </c>
      <c r="D6" s="76">
        <f t="shared" ref="D6:D9" si="0">C6/B6</f>
        <v>0.39922963429304748</v>
      </c>
      <c r="E6" s="77">
        <v>229655.2</v>
      </c>
      <c r="F6" s="78">
        <v>79585.7</v>
      </c>
      <c r="G6" s="76">
        <f t="shared" ref="G6:G9" si="1">F6/E6</f>
        <v>0.34654429771239664</v>
      </c>
    </row>
    <row r="7" spans="1:7" ht="15" x14ac:dyDescent="0.25">
      <c r="A7" s="74" t="s">
        <v>52</v>
      </c>
      <c r="B7" s="75">
        <v>54400</v>
      </c>
      <c r="C7" s="75">
        <v>21600.23</v>
      </c>
      <c r="D7" s="76">
        <f t="shared" si="0"/>
        <v>0.39706305147058824</v>
      </c>
      <c r="E7" s="77">
        <v>44532.66</v>
      </c>
      <c r="F7" s="78">
        <v>21381.15</v>
      </c>
      <c r="G7" s="76">
        <f t="shared" si="1"/>
        <v>0.48012290305586958</v>
      </c>
    </row>
    <row r="8" spans="1:7" ht="15" x14ac:dyDescent="0.25">
      <c r="A8" s="74" t="s">
        <v>53</v>
      </c>
      <c r="B8" s="75">
        <v>66240.27</v>
      </c>
      <c r="C8" s="75">
        <v>50333.8</v>
      </c>
      <c r="D8" s="76">
        <f t="shared" si="0"/>
        <v>0.7598670717978655</v>
      </c>
      <c r="E8" s="77">
        <v>52795.07</v>
      </c>
      <c r="F8" s="78">
        <v>29635.8</v>
      </c>
      <c r="G8" s="76">
        <f t="shared" si="1"/>
        <v>0.56133650357883791</v>
      </c>
    </row>
    <row r="9" spans="1:7" ht="15" x14ac:dyDescent="0.25">
      <c r="A9" s="74" t="s">
        <v>54</v>
      </c>
      <c r="B9" s="75">
        <v>1329617.9099999999</v>
      </c>
      <c r="C9" s="75">
        <v>208614.99</v>
      </c>
      <c r="D9" s="76">
        <f t="shared" si="0"/>
        <v>0.15689845062330726</v>
      </c>
      <c r="E9" s="77">
        <v>1177072.8400000001</v>
      </c>
      <c r="F9" s="78">
        <v>47235.1</v>
      </c>
      <c r="G9" s="76">
        <f t="shared" si="1"/>
        <v>4.0129292253485348E-2</v>
      </c>
    </row>
    <row r="10" spans="1:7" ht="14.25" x14ac:dyDescent="0.2">
      <c r="A10" s="79" t="s">
        <v>55</v>
      </c>
      <c r="B10" s="80">
        <f>SUM(B5:B9)</f>
        <v>3203142.5599999996</v>
      </c>
      <c r="C10" s="80">
        <f>SUM(C5:C9)</f>
        <v>1116661.19</v>
      </c>
      <c r="D10" s="81">
        <f>C10/B10</f>
        <v>0.34861426523582517</v>
      </c>
      <c r="E10" s="82">
        <f>SUM(E5:E9)</f>
        <v>2948262.77</v>
      </c>
      <c r="F10" s="83">
        <f>SUM(F5:F9)</f>
        <v>897238.4</v>
      </c>
      <c r="G10" s="81">
        <f>F10/E10</f>
        <v>0.30432782624731919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workbookViewId="0">
      <selection activeCell="H59" sqref="H59"/>
    </sheetView>
  </sheetViews>
  <sheetFormatPr defaultRowHeight="12.75" x14ac:dyDescent="0.2"/>
  <cols>
    <col min="1" max="1" width="6.85546875" bestFit="1" customWidth="1"/>
    <col min="2" max="2" width="43.85546875" customWidth="1"/>
    <col min="3" max="3" width="12.7109375" bestFit="1" customWidth="1"/>
    <col min="4" max="5" width="11.5703125" bestFit="1" customWidth="1"/>
  </cols>
  <sheetData>
    <row r="2" spans="1:5" ht="14.25" x14ac:dyDescent="0.2">
      <c r="B2" s="126" t="s">
        <v>154</v>
      </c>
    </row>
    <row r="5" spans="1:5" x14ac:dyDescent="0.2">
      <c r="A5" s="341" t="s">
        <v>115</v>
      </c>
      <c r="B5" s="343" t="s">
        <v>0</v>
      </c>
      <c r="C5" s="345" t="s">
        <v>116</v>
      </c>
      <c r="D5" s="345" t="s">
        <v>117</v>
      </c>
      <c r="E5" s="347" t="s">
        <v>118</v>
      </c>
    </row>
    <row r="6" spans="1:5" x14ac:dyDescent="0.2">
      <c r="A6" s="342"/>
      <c r="B6" s="344"/>
      <c r="C6" s="346"/>
      <c r="D6" s="346"/>
      <c r="E6" s="348"/>
    </row>
    <row r="7" spans="1:5" ht="30" x14ac:dyDescent="0.25">
      <c r="A7" s="127">
        <v>13130</v>
      </c>
      <c r="B7" s="128" t="s">
        <v>119</v>
      </c>
      <c r="C7" s="129">
        <f>2996+6160</f>
        <v>9156</v>
      </c>
      <c r="D7" s="130">
        <v>5505</v>
      </c>
      <c r="E7" s="131">
        <f>C7-D7</f>
        <v>3651</v>
      </c>
    </row>
    <row r="8" spans="1:5" ht="15" x14ac:dyDescent="0.25">
      <c r="A8" s="127">
        <v>13133</v>
      </c>
      <c r="B8" s="128" t="s">
        <v>120</v>
      </c>
      <c r="C8" s="129"/>
      <c r="D8" s="130">
        <v>0</v>
      </c>
      <c r="E8" s="131">
        <f t="shared" ref="E8:E41" si="0">C8-D8</f>
        <v>0</v>
      </c>
    </row>
    <row r="9" spans="1:5" ht="15" x14ac:dyDescent="0.25">
      <c r="A9" s="127">
        <v>13141</v>
      </c>
      <c r="B9" s="132" t="s">
        <v>121</v>
      </c>
      <c r="C9" s="129">
        <f>1196+52</f>
        <v>1248</v>
      </c>
      <c r="D9" s="130">
        <v>1538.6</v>
      </c>
      <c r="E9" s="131">
        <f t="shared" si="0"/>
        <v>-290.59999999999991</v>
      </c>
    </row>
    <row r="10" spans="1:5" ht="15" x14ac:dyDescent="0.25">
      <c r="A10" s="127">
        <v>13142</v>
      </c>
      <c r="B10" s="132" t="s">
        <v>122</v>
      </c>
      <c r="C10" s="129">
        <v>5845</v>
      </c>
      <c r="D10" s="130">
        <v>0</v>
      </c>
      <c r="E10" s="131">
        <f t="shared" si="0"/>
        <v>5845</v>
      </c>
    </row>
    <row r="11" spans="1:5" ht="15" x14ac:dyDescent="0.25">
      <c r="A11" s="127">
        <v>13143</v>
      </c>
      <c r="B11" s="132" t="s">
        <v>123</v>
      </c>
      <c r="C11" s="129">
        <v>914</v>
      </c>
      <c r="D11" s="130">
        <v>0</v>
      </c>
      <c r="E11" s="131">
        <f t="shared" si="0"/>
        <v>914</v>
      </c>
    </row>
    <row r="12" spans="1:5" ht="15" x14ac:dyDescent="0.25">
      <c r="A12" s="127">
        <v>13310</v>
      </c>
      <c r="B12" s="132" t="s">
        <v>124</v>
      </c>
      <c r="C12" s="129">
        <v>831.45</v>
      </c>
      <c r="D12" s="130">
        <v>608</v>
      </c>
      <c r="E12" s="131">
        <f t="shared" si="0"/>
        <v>223.45000000000005</v>
      </c>
    </row>
    <row r="13" spans="1:5" ht="15" x14ac:dyDescent="0.25">
      <c r="A13" s="127">
        <v>13320</v>
      </c>
      <c r="B13" s="132" t="s">
        <v>125</v>
      </c>
      <c r="C13" s="129">
        <f>2392.7+500</f>
        <v>2892.7</v>
      </c>
      <c r="D13" s="130">
        <v>2407.31</v>
      </c>
      <c r="E13" s="131">
        <f t="shared" si="0"/>
        <v>485.38999999999987</v>
      </c>
    </row>
    <row r="14" spans="1:5" ht="15" x14ac:dyDescent="0.25">
      <c r="A14" s="127">
        <v>13330</v>
      </c>
      <c r="B14" s="132" t="s">
        <v>126</v>
      </c>
      <c r="C14" s="129">
        <f>47.3+6</f>
        <v>53.3</v>
      </c>
      <c r="D14" s="130">
        <v>1446.18</v>
      </c>
      <c r="E14" s="131">
        <f t="shared" si="0"/>
        <v>-1392.88</v>
      </c>
    </row>
    <row r="15" spans="1:5" ht="15" x14ac:dyDescent="0.25">
      <c r="A15" s="127">
        <v>13430</v>
      </c>
      <c r="B15" s="132" t="s">
        <v>127</v>
      </c>
      <c r="C15" s="129">
        <v>1520</v>
      </c>
      <c r="D15" s="130">
        <v>127.84</v>
      </c>
      <c r="E15" s="131">
        <f t="shared" si="0"/>
        <v>1392.16</v>
      </c>
    </row>
    <row r="16" spans="1:5" ht="30" x14ac:dyDescent="0.25">
      <c r="A16" s="127">
        <v>13440</v>
      </c>
      <c r="B16" s="132" t="s">
        <v>128</v>
      </c>
      <c r="C16" s="129">
        <v>450</v>
      </c>
      <c r="D16" s="130">
        <v>0</v>
      </c>
      <c r="E16" s="131">
        <f t="shared" si="0"/>
        <v>450</v>
      </c>
    </row>
    <row r="17" spans="1:5" ht="15" x14ac:dyDescent="0.25">
      <c r="A17" s="127">
        <v>13460</v>
      </c>
      <c r="B17" s="132" t="s">
        <v>129</v>
      </c>
      <c r="C17" s="129">
        <v>18923.45</v>
      </c>
      <c r="D17" s="130">
        <v>24558.09</v>
      </c>
      <c r="E17" s="131">
        <f t="shared" si="0"/>
        <v>-5634.6399999999994</v>
      </c>
    </row>
    <row r="18" spans="1:5" ht="15" x14ac:dyDescent="0.25">
      <c r="A18" s="127">
        <v>13470</v>
      </c>
      <c r="B18" s="132" t="s">
        <v>130</v>
      </c>
      <c r="C18" s="129">
        <v>1012.25</v>
      </c>
      <c r="D18" s="130">
        <v>0</v>
      </c>
      <c r="E18" s="131">
        <f t="shared" si="0"/>
        <v>1012.25</v>
      </c>
    </row>
    <row r="19" spans="1:5" ht="15" x14ac:dyDescent="0.25">
      <c r="A19" s="127">
        <v>13480</v>
      </c>
      <c r="B19" s="132" t="s">
        <v>131</v>
      </c>
      <c r="C19" s="129">
        <v>1930.3</v>
      </c>
      <c r="D19" s="130">
        <v>940.3</v>
      </c>
      <c r="E19" s="131">
        <f t="shared" si="0"/>
        <v>990</v>
      </c>
    </row>
    <row r="20" spans="1:5" ht="15" x14ac:dyDescent="0.25">
      <c r="A20" s="127">
        <v>13490</v>
      </c>
      <c r="B20" s="132" t="s">
        <v>132</v>
      </c>
      <c r="C20" s="129">
        <v>4760</v>
      </c>
      <c r="D20" s="130">
        <v>4590</v>
      </c>
      <c r="E20" s="131">
        <f t="shared" si="0"/>
        <v>170</v>
      </c>
    </row>
    <row r="21" spans="1:5" ht="15" x14ac:dyDescent="0.25">
      <c r="A21" s="127">
        <v>13501</v>
      </c>
      <c r="B21" s="132" t="s">
        <v>133</v>
      </c>
      <c r="C21" s="129">
        <v>960</v>
      </c>
      <c r="D21" s="130">
        <v>0</v>
      </c>
      <c r="E21" s="131">
        <f t="shared" si="0"/>
        <v>960</v>
      </c>
    </row>
    <row r="22" spans="1:5" ht="15" x14ac:dyDescent="0.25">
      <c r="A22" s="127">
        <v>13503</v>
      </c>
      <c r="B22" s="128" t="s">
        <v>134</v>
      </c>
      <c r="C22" s="129">
        <v>0</v>
      </c>
      <c r="D22" s="130">
        <v>148</v>
      </c>
      <c r="E22" s="131">
        <f t="shared" si="0"/>
        <v>-148</v>
      </c>
    </row>
    <row r="23" spans="1:5" ht="15" x14ac:dyDescent="0.25">
      <c r="A23" s="127">
        <v>13509</v>
      </c>
      <c r="B23" s="128" t="s">
        <v>135</v>
      </c>
      <c r="C23" s="129">
        <v>0</v>
      </c>
      <c r="D23" s="130">
        <v>290</v>
      </c>
      <c r="E23" s="131">
        <f t="shared" si="0"/>
        <v>-290</v>
      </c>
    </row>
    <row r="24" spans="1:5" ht="15" x14ac:dyDescent="0.25">
      <c r="A24" s="127">
        <v>13610</v>
      </c>
      <c r="B24" s="128" t="s">
        <v>136</v>
      </c>
      <c r="C24" s="129">
        <f>3421+303.5+1143.5</f>
        <v>4868</v>
      </c>
      <c r="D24" s="130">
        <v>3882.28</v>
      </c>
      <c r="E24" s="131">
        <f t="shared" si="0"/>
        <v>985.7199999999998</v>
      </c>
    </row>
    <row r="25" spans="1:5" ht="15" x14ac:dyDescent="0.25">
      <c r="A25" s="127">
        <v>13620</v>
      </c>
      <c r="B25" s="133" t="s">
        <v>137</v>
      </c>
      <c r="C25" s="129">
        <f>10551.84+597</f>
        <v>11148.84</v>
      </c>
      <c r="D25" s="130">
        <v>6305.43</v>
      </c>
      <c r="E25" s="131">
        <f t="shared" si="0"/>
        <v>4843.41</v>
      </c>
    </row>
    <row r="26" spans="1:5" ht="15" x14ac:dyDescent="0.25">
      <c r="A26" s="127">
        <v>13630</v>
      </c>
      <c r="B26" s="133" t="s">
        <v>138</v>
      </c>
      <c r="C26" s="129">
        <v>1937.2</v>
      </c>
      <c r="D26" s="130">
        <v>2761.4</v>
      </c>
      <c r="E26" s="131">
        <f t="shared" si="0"/>
        <v>-824.2</v>
      </c>
    </row>
    <row r="27" spans="1:5" ht="15" x14ac:dyDescent="0.25">
      <c r="A27" s="127">
        <v>13640</v>
      </c>
      <c r="B27" s="133" t="s">
        <v>139</v>
      </c>
      <c r="C27" s="129">
        <f>933.75+798</f>
        <v>1731.75</v>
      </c>
      <c r="D27" s="130">
        <v>1212.5</v>
      </c>
      <c r="E27" s="131">
        <f t="shared" si="0"/>
        <v>519.25</v>
      </c>
    </row>
    <row r="28" spans="1:5" ht="15" x14ac:dyDescent="0.25">
      <c r="A28" s="127">
        <v>13770</v>
      </c>
      <c r="B28" s="133" t="s">
        <v>140</v>
      </c>
      <c r="C28" s="129">
        <v>0</v>
      </c>
      <c r="D28" s="130">
        <v>220.87</v>
      </c>
      <c r="E28" s="131">
        <f t="shared" si="0"/>
        <v>-220.87</v>
      </c>
    </row>
    <row r="29" spans="1:5" ht="15" x14ac:dyDescent="0.25">
      <c r="A29" s="127">
        <v>13780</v>
      </c>
      <c r="B29" s="133" t="s">
        <v>141</v>
      </c>
      <c r="C29" s="129">
        <f>4064.71+1475.98+40.41</f>
        <v>5581.1</v>
      </c>
      <c r="D29" s="130">
        <v>7104.63</v>
      </c>
      <c r="E29" s="131">
        <f t="shared" si="0"/>
        <v>-1523.5299999999997</v>
      </c>
    </row>
    <row r="30" spans="1:5" ht="15" x14ac:dyDescent="0.25">
      <c r="A30" s="127">
        <v>13950</v>
      </c>
      <c r="B30" s="133" t="s">
        <v>142</v>
      </c>
      <c r="C30" s="129">
        <v>2845.18</v>
      </c>
      <c r="D30" s="130">
        <v>1380.58</v>
      </c>
      <c r="E30" s="131">
        <f t="shared" si="0"/>
        <v>1464.6</v>
      </c>
    </row>
    <row r="31" spans="1:5" ht="15" x14ac:dyDescent="0.25">
      <c r="A31" s="127">
        <v>14010</v>
      </c>
      <c r="B31" s="133" t="s">
        <v>143</v>
      </c>
      <c r="C31" s="129">
        <f>3003.44+713</f>
        <v>3716.44</v>
      </c>
      <c r="D31" s="130">
        <v>4563.59</v>
      </c>
      <c r="E31" s="131">
        <f t="shared" si="0"/>
        <v>-847.15000000000009</v>
      </c>
    </row>
    <row r="32" spans="1:5" ht="15" x14ac:dyDescent="0.25">
      <c r="A32" s="127">
        <v>14020</v>
      </c>
      <c r="B32" s="133" t="s">
        <v>144</v>
      </c>
      <c r="C32" s="129">
        <v>1760</v>
      </c>
      <c r="D32" s="130">
        <v>996.5</v>
      </c>
      <c r="E32" s="131">
        <f t="shared" si="0"/>
        <v>763.5</v>
      </c>
    </row>
    <row r="33" spans="1:5" ht="15" x14ac:dyDescent="0.25">
      <c r="A33" s="127">
        <v>14023</v>
      </c>
      <c r="B33" s="133" t="s">
        <v>145</v>
      </c>
      <c r="C33" s="129">
        <v>388.97</v>
      </c>
      <c r="D33" s="130">
        <v>751.5</v>
      </c>
      <c r="E33" s="131">
        <f t="shared" si="0"/>
        <v>-362.53</v>
      </c>
    </row>
    <row r="34" spans="1:5" ht="15" x14ac:dyDescent="0.25">
      <c r="A34" s="127">
        <v>14024</v>
      </c>
      <c r="B34" s="133" t="s">
        <v>146</v>
      </c>
      <c r="C34" s="129">
        <v>0</v>
      </c>
      <c r="D34" s="130">
        <v>313</v>
      </c>
      <c r="E34" s="131">
        <f t="shared" si="0"/>
        <v>-313</v>
      </c>
    </row>
    <row r="35" spans="1:5" ht="15" x14ac:dyDescent="0.25">
      <c r="A35" s="127">
        <v>14032</v>
      </c>
      <c r="B35" s="133" t="s">
        <v>147</v>
      </c>
      <c r="C35" s="129">
        <v>7466</v>
      </c>
      <c r="D35" s="130">
        <v>5856.5</v>
      </c>
      <c r="E35" s="131">
        <f t="shared" si="0"/>
        <v>1609.5</v>
      </c>
    </row>
    <row r="36" spans="1:5" ht="15" x14ac:dyDescent="0.25">
      <c r="A36" s="127">
        <v>14140</v>
      </c>
      <c r="B36" s="133" t="s">
        <v>148</v>
      </c>
      <c r="C36" s="129">
        <v>988</v>
      </c>
      <c r="D36" s="130"/>
      <c r="E36" s="131">
        <f t="shared" si="0"/>
        <v>988</v>
      </c>
    </row>
    <row r="37" spans="1:5" ht="15" x14ac:dyDescent="0.25">
      <c r="A37" s="127">
        <v>14210</v>
      </c>
      <c r="B37" s="133" t="s">
        <v>149</v>
      </c>
      <c r="C37" s="129">
        <f>220+25</f>
        <v>245</v>
      </c>
      <c r="D37" s="130">
        <v>310</v>
      </c>
      <c r="E37" s="131">
        <f t="shared" si="0"/>
        <v>-65</v>
      </c>
    </row>
    <row r="38" spans="1:5" ht="15" x14ac:dyDescent="0.25">
      <c r="A38" s="127">
        <v>14220</v>
      </c>
      <c r="B38" s="133" t="s">
        <v>150</v>
      </c>
      <c r="C38" s="129">
        <v>1638</v>
      </c>
      <c r="D38" s="130">
        <v>96</v>
      </c>
      <c r="E38" s="131">
        <f t="shared" si="0"/>
        <v>1542</v>
      </c>
    </row>
    <row r="39" spans="1:5" ht="15" x14ac:dyDescent="0.25">
      <c r="A39" s="127">
        <v>14230</v>
      </c>
      <c r="B39" s="133" t="s">
        <v>151</v>
      </c>
      <c r="C39" s="129">
        <f>2901.1+3139</f>
        <v>6040.1</v>
      </c>
      <c r="D39" s="130">
        <v>1671.6</v>
      </c>
      <c r="E39" s="131">
        <f t="shared" si="0"/>
        <v>4368.5</v>
      </c>
    </row>
    <row r="40" spans="1:5" ht="15" x14ac:dyDescent="0.25">
      <c r="A40" s="127">
        <v>14410</v>
      </c>
      <c r="B40" s="133" t="s">
        <v>152</v>
      </c>
      <c r="C40" s="129">
        <v>2843.43</v>
      </c>
      <c r="D40" s="130"/>
      <c r="E40" s="131">
        <f t="shared" si="0"/>
        <v>2843.43</v>
      </c>
    </row>
    <row r="41" spans="1:5" ht="15.75" x14ac:dyDescent="0.25">
      <c r="A41" s="134"/>
      <c r="B41" s="135" t="s">
        <v>153</v>
      </c>
      <c r="C41" s="136">
        <f>SUM(C7:C40)</f>
        <v>103694.46</v>
      </c>
      <c r="D41" s="137">
        <f>SUM(D7:D39)</f>
        <v>79585.700000000012</v>
      </c>
      <c r="E41" s="138">
        <f t="shared" si="0"/>
        <v>24108.759999999995</v>
      </c>
    </row>
    <row r="46" spans="1:5" ht="15.75" x14ac:dyDescent="0.25">
      <c r="B46" s="307" t="s">
        <v>226</v>
      </c>
    </row>
    <row r="49" spans="2:5" ht="28.5" x14ac:dyDescent="0.2">
      <c r="B49" s="320" t="s">
        <v>0</v>
      </c>
      <c r="C49" s="309">
        <v>2018</v>
      </c>
      <c r="D49" s="309">
        <v>2018</v>
      </c>
      <c r="E49" s="319" t="s">
        <v>227</v>
      </c>
    </row>
    <row r="50" spans="2:5" ht="15.75" x14ac:dyDescent="0.25">
      <c r="B50" s="310"/>
      <c r="C50" s="311" t="s">
        <v>228</v>
      </c>
      <c r="D50" s="311" t="s">
        <v>228</v>
      </c>
      <c r="E50" s="311" t="s">
        <v>228</v>
      </c>
    </row>
    <row r="51" spans="2:5" ht="15.75" x14ac:dyDescent="0.25">
      <c r="B51" s="310"/>
      <c r="C51" s="312" t="s">
        <v>229</v>
      </c>
      <c r="D51" s="312" t="s">
        <v>229</v>
      </c>
      <c r="E51" s="312"/>
    </row>
    <row r="52" spans="2:5" ht="15.75" x14ac:dyDescent="0.25">
      <c r="B52" s="313" t="s">
        <v>230</v>
      </c>
      <c r="C52" s="314">
        <v>17412.84</v>
      </c>
      <c r="D52" s="314">
        <v>17664.439999999999</v>
      </c>
      <c r="E52" s="315">
        <f>C52-D52</f>
        <v>-251.59999999999854</v>
      </c>
    </row>
    <row r="53" spans="2:5" ht="15.75" x14ac:dyDescent="0.25">
      <c r="B53" s="313" t="s">
        <v>231</v>
      </c>
      <c r="C53" s="314">
        <v>4038</v>
      </c>
      <c r="D53" s="314">
        <v>3233.85</v>
      </c>
      <c r="E53" s="315">
        <f>C53-D53</f>
        <v>804.15000000000009</v>
      </c>
    </row>
    <row r="54" spans="2:5" ht="15.75" x14ac:dyDescent="0.25">
      <c r="B54" s="313" t="s">
        <v>232</v>
      </c>
      <c r="C54" s="314">
        <v>149.38999999999999</v>
      </c>
      <c r="D54" s="314">
        <v>482.86</v>
      </c>
      <c r="E54" s="315">
        <f>C54-D54</f>
        <v>-333.47</v>
      </c>
    </row>
    <row r="55" spans="2:5" ht="15.75" x14ac:dyDescent="0.25">
      <c r="B55" s="316" t="s">
        <v>233</v>
      </c>
      <c r="C55" s="317">
        <f>SUM(C52:C54)</f>
        <v>21600.23</v>
      </c>
      <c r="D55" s="317">
        <f>SUM(D52:D54)</f>
        <v>21381.149999999998</v>
      </c>
      <c r="E55" s="318">
        <f>C55-D55</f>
        <v>219.08000000000175</v>
      </c>
    </row>
    <row r="59" spans="2:5" ht="15.75" x14ac:dyDescent="0.25">
      <c r="B59" s="321" t="s">
        <v>234</v>
      </c>
    </row>
    <row r="62" spans="2:5" ht="31.5" x14ac:dyDescent="0.2">
      <c r="B62" s="335" t="s">
        <v>0</v>
      </c>
      <c r="C62" s="322">
        <v>2019</v>
      </c>
      <c r="D62" s="322">
        <v>2018</v>
      </c>
      <c r="E62" s="322" t="s">
        <v>227</v>
      </c>
    </row>
    <row r="63" spans="2:5" ht="15.75" x14ac:dyDescent="0.25">
      <c r="B63" s="323"/>
      <c r="C63" s="324" t="s">
        <v>228</v>
      </c>
      <c r="D63" s="324" t="s">
        <v>228</v>
      </c>
      <c r="E63" s="324" t="s">
        <v>228</v>
      </c>
    </row>
    <row r="64" spans="2:5" ht="15.75" x14ac:dyDescent="0.25">
      <c r="B64" s="323"/>
      <c r="C64" s="325"/>
      <c r="D64" s="325"/>
      <c r="E64" s="308"/>
    </row>
    <row r="65" spans="2:5" ht="15.75" x14ac:dyDescent="0.25">
      <c r="B65" s="326" t="s">
        <v>235</v>
      </c>
      <c r="C65" s="327"/>
      <c r="D65" s="327"/>
      <c r="E65" s="308"/>
    </row>
    <row r="66" spans="2:5" ht="15.75" x14ac:dyDescent="0.25">
      <c r="B66" s="328" t="s">
        <v>236</v>
      </c>
      <c r="C66" s="314">
        <v>0</v>
      </c>
      <c r="D66" s="314">
        <v>927</v>
      </c>
      <c r="E66" s="329">
        <f>C66-D66</f>
        <v>-927</v>
      </c>
    </row>
    <row r="67" spans="2:5" ht="15.75" x14ac:dyDescent="0.25">
      <c r="B67" s="328" t="s">
        <v>237</v>
      </c>
      <c r="C67" s="314">
        <v>25000</v>
      </c>
      <c r="D67" s="314">
        <v>9000</v>
      </c>
      <c r="E67" s="330">
        <f>C67-D67</f>
        <v>16000</v>
      </c>
    </row>
    <row r="68" spans="2:5" ht="15.75" x14ac:dyDescent="0.25">
      <c r="B68" s="328" t="s">
        <v>238</v>
      </c>
      <c r="C68" s="314">
        <v>25333.8</v>
      </c>
      <c r="D68" s="314">
        <v>18208.8</v>
      </c>
      <c r="E68" s="331">
        <f>C68-D68</f>
        <v>7125</v>
      </c>
    </row>
    <row r="69" spans="2:5" ht="15.75" x14ac:dyDescent="0.25">
      <c r="B69" s="328" t="s">
        <v>239</v>
      </c>
      <c r="C69" s="314">
        <v>0</v>
      </c>
      <c r="D69" s="314">
        <v>1500</v>
      </c>
      <c r="E69" s="332">
        <f>C69-D69</f>
        <v>-1500</v>
      </c>
    </row>
    <row r="70" spans="2:5" ht="15.75" x14ac:dyDescent="0.25">
      <c r="B70" s="333" t="s">
        <v>233</v>
      </c>
      <c r="C70" s="317">
        <f>SUM(C66:C69)</f>
        <v>50333.8</v>
      </c>
      <c r="D70" s="317">
        <f>SUM(D66:D69)</f>
        <v>29635.8</v>
      </c>
      <c r="E70" s="334">
        <f>C70-D70</f>
        <v>20698.000000000004</v>
      </c>
    </row>
  </sheetData>
  <mergeCells count="5"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J24" sqref="J24"/>
    </sheetView>
  </sheetViews>
  <sheetFormatPr defaultRowHeight="15" x14ac:dyDescent="0.25"/>
  <cols>
    <col min="1" max="1" width="4.5703125" customWidth="1"/>
    <col min="2" max="2" width="37.7109375" customWidth="1"/>
    <col min="3" max="5" width="11.5703125" bestFit="1" customWidth="1"/>
    <col min="6" max="6" width="9" bestFit="1" customWidth="1"/>
    <col min="7" max="7" width="10.7109375" style="86" bestFit="1" customWidth="1"/>
    <col min="9" max="9" width="10.5703125" bestFit="1" customWidth="1"/>
  </cols>
  <sheetData>
    <row r="1" spans="1:9" x14ac:dyDescent="0.25">
      <c r="B1" s="85" t="s">
        <v>109</v>
      </c>
    </row>
    <row r="3" spans="1:9" ht="42.75" x14ac:dyDescent="0.2">
      <c r="A3" s="87" t="s">
        <v>56</v>
      </c>
      <c r="B3" s="88" t="s">
        <v>0</v>
      </c>
      <c r="C3" s="87" t="s">
        <v>57</v>
      </c>
      <c r="D3" s="87" t="s">
        <v>110</v>
      </c>
      <c r="E3" s="87" t="s">
        <v>111</v>
      </c>
      <c r="F3" s="87" t="s">
        <v>58</v>
      </c>
      <c r="G3" s="89" t="s">
        <v>59</v>
      </c>
    </row>
    <row r="4" spans="1:9" x14ac:dyDescent="0.25">
      <c r="A4" s="90"/>
      <c r="B4" s="91"/>
      <c r="C4" s="92">
        <v>1</v>
      </c>
      <c r="D4" s="92">
        <v>2</v>
      </c>
      <c r="E4" s="92">
        <v>3</v>
      </c>
      <c r="F4" s="92" t="s">
        <v>60</v>
      </c>
      <c r="G4" s="93" t="s">
        <v>61</v>
      </c>
    </row>
    <row r="5" spans="1:9" x14ac:dyDescent="0.25">
      <c r="A5" s="94">
        <v>1</v>
      </c>
      <c r="B5" s="95" t="s">
        <v>62</v>
      </c>
      <c r="C5" s="96">
        <v>200</v>
      </c>
      <c r="D5" s="97">
        <v>30</v>
      </c>
      <c r="E5" s="97">
        <v>31</v>
      </c>
      <c r="F5" s="98">
        <f>D5/C5</f>
        <v>0.15</v>
      </c>
      <c r="G5" s="99">
        <f>D5/E5*100-100</f>
        <v>-3.2258064516128968</v>
      </c>
    </row>
    <row r="6" spans="1:9" x14ac:dyDescent="0.25">
      <c r="A6" s="94">
        <v>2</v>
      </c>
      <c r="B6" s="95" t="s">
        <v>63</v>
      </c>
      <c r="C6" s="96">
        <v>750</v>
      </c>
      <c r="D6" s="97">
        <v>280</v>
      </c>
      <c r="E6" s="97">
        <v>320</v>
      </c>
      <c r="F6" s="98">
        <f t="shared" ref="F6:F47" si="0">D6/C6</f>
        <v>0.37333333333333335</v>
      </c>
      <c r="G6" s="99">
        <f t="shared" ref="G6:G47" si="1">D6/E6*100-100</f>
        <v>-12.5</v>
      </c>
    </row>
    <row r="7" spans="1:9" x14ac:dyDescent="0.25">
      <c r="A7" s="94">
        <v>3</v>
      </c>
      <c r="B7" s="95" t="s">
        <v>64</v>
      </c>
      <c r="C7" s="96">
        <v>150</v>
      </c>
      <c r="D7" s="97">
        <v>99</v>
      </c>
      <c r="E7" s="97">
        <v>59</v>
      </c>
      <c r="F7" s="98">
        <f t="shared" si="0"/>
        <v>0.66</v>
      </c>
      <c r="G7" s="99">
        <f t="shared" si="1"/>
        <v>67.796610169491515</v>
      </c>
    </row>
    <row r="8" spans="1:9" x14ac:dyDescent="0.25">
      <c r="A8" s="94">
        <v>4</v>
      </c>
      <c r="B8" s="95" t="s">
        <v>65</v>
      </c>
      <c r="C8" s="96">
        <v>5000</v>
      </c>
      <c r="D8" s="97">
        <v>2397</v>
      </c>
      <c r="E8" s="97">
        <v>2556</v>
      </c>
      <c r="F8" s="98">
        <f t="shared" si="0"/>
        <v>0.47939999999999999</v>
      </c>
      <c r="G8" s="99">
        <f t="shared" si="1"/>
        <v>-6.220657276995297</v>
      </c>
    </row>
    <row r="9" spans="1:9" x14ac:dyDescent="0.25">
      <c r="A9" s="94">
        <v>5</v>
      </c>
      <c r="B9" s="95" t="s">
        <v>66</v>
      </c>
      <c r="C9" s="96">
        <v>100</v>
      </c>
      <c r="D9" s="97">
        <v>22</v>
      </c>
      <c r="E9" s="97">
        <v>26</v>
      </c>
      <c r="F9" s="98">
        <f t="shared" si="0"/>
        <v>0.22</v>
      </c>
      <c r="G9" s="99">
        <f t="shared" si="1"/>
        <v>-15.384615384615387</v>
      </c>
    </row>
    <row r="10" spans="1:9" x14ac:dyDescent="0.25">
      <c r="A10" s="94">
        <v>6</v>
      </c>
      <c r="B10" s="95" t="s">
        <v>67</v>
      </c>
      <c r="C10" s="96">
        <v>530</v>
      </c>
      <c r="D10" s="97">
        <v>26</v>
      </c>
      <c r="E10" s="97">
        <v>84</v>
      </c>
      <c r="F10" s="98">
        <f t="shared" si="0"/>
        <v>4.9056603773584909E-2</v>
      </c>
      <c r="G10" s="99">
        <f t="shared" si="1"/>
        <v>-69.047619047619051</v>
      </c>
    </row>
    <row r="11" spans="1:9" x14ac:dyDescent="0.25">
      <c r="A11" s="100" t="s">
        <v>68</v>
      </c>
      <c r="B11" s="101" t="s">
        <v>69</v>
      </c>
      <c r="C11" s="102">
        <f>SUM(C5:C10)</f>
        <v>6730</v>
      </c>
      <c r="D11" s="103">
        <f>SUM(D5:D10)</f>
        <v>2854</v>
      </c>
      <c r="E11" s="103">
        <f>SUM(E5:E10)</f>
        <v>3076</v>
      </c>
      <c r="F11" s="118">
        <f t="shared" si="0"/>
        <v>0.42407132243684992</v>
      </c>
      <c r="G11" s="119">
        <f t="shared" si="1"/>
        <v>-7.2171651495448685</v>
      </c>
    </row>
    <row r="12" spans="1:9" x14ac:dyDescent="0.25">
      <c r="A12" s="94">
        <v>7</v>
      </c>
      <c r="B12" s="104" t="s">
        <v>113</v>
      </c>
      <c r="C12" s="96">
        <v>125409</v>
      </c>
      <c r="D12" s="97">
        <v>51766.53</v>
      </c>
      <c r="E12" s="97">
        <v>67351.490000000005</v>
      </c>
      <c r="F12" s="98">
        <f t="shared" si="0"/>
        <v>0.4127816185441236</v>
      </c>
      <c r="G12" s="99">
        <f t="shared" si="1"/>
        <v>-23.139740486810325</v>
      </c>
      <c r="I12" s="84"/>
    </row>
    <row r="13" spans="1:9" x14ac:dyDescent="0.25">
      <c r="A13" s="94">
        <v>8</v>
      </c>
      <c r="B13" s="95" t="s">
        <v>70</v>
      </c>
      <c r="C13" s="96">
        <v>15000</v>
      </c>
      <c r="D13" s="97">
        <v>8220</v>
      </c>
      <c r="E13" s="97">
        <v>8430</v>
      </c>
      <c r="F13" s="98">
        <f t="shared" si="0"/>
        <v>0.54800000000000004</v>
      </c>
      <c r="G13" s="99">
        <f t="shared" si="1"/>
        <v>-2.491103202846972</v>
      </c>
    </row>
    <row r="14" spans="1:9" ht="14.25" x14ac:dyDescent="0.2">
      <c r="A14" s="100" t="s">
        <v>71</v>
      </c>
      <c r="B14" s="101" t="s">
        <v>72</v>
      </c>
      <c r="C14" s="102">
        <f>SUM(C12:C13)</f>
        <v>140409</v>
      </c>
      <c r="D14" s="103">
        <f>SUM(D12:D13)</f>
        <v>59986.53</v>
      </c>
      <c r="E14" s="103">
        <f>SUM(E12:E13)</f>
        <v>75781.490000000005</v>
      </c>
      <c r="F14" s="118">
        <f t="shared" si="0"/>
        <v>0.42722710082687004</v>
      </c>
      <c r="G14" s="119">
        <f t="shared" si="1"/>
        <v>-20.842767805172485</v>
      </c>
    </row>
    <row r="15" spans="1:9" x14ac:dyDescent="0.25">
      <c r="A15" s="94">
        <v>9</v>
      </c>
      <c r="B15" s="95" t="s">
        <v>73</v>
      </c>
      <c r="C15" s="96">
        <v>9000</v>
      </c>
      <c r="D15" s="97">
        <v>1680</v>
      </c>
      <c r="E15" s="97">
        <v>180</v>
      </c>
      <c r="F15" s="98">
        <f t="shared" si="0"/>
        <v>0.18666666666666668</v>
      </c>
      <c r="G15" s="99">
        <v>0</v>
      </c>
    </row>
    <row r="16" spans="1:9" x14ac:dyDescent="0.25">
      <c r="A16" s="94">
        <v>10</v>
      </c>
      <c r="B16" s="95" t="s">
        <v>74</v>
      </c>
      <c r="C16" s="96">
        <v>800</v>
      </c>
      <c r="D16" s="97">
        <v>550</v>
      </c>
      <c r="E16" s="97">
        <v>485</v>
      </c>
      <c r="F16" s="98">
        <f t="shared" si="0"/>
        <v>0.6875</v>
      </c>
      <c r="G16" s="99">
        <f t="shared" si="1"/>
        <v>13.402061855670098</v>
      </c>
    </row>
    <row r="17" spans="1:7" x14ac:dyDescent="0.25">
      <c r="A17" s="94">
        <v>11</v>
      </c>
      <c r="B17" s="95" t="s">
        <v>75</v>
      </c>
      <c r="C17" s="96">
        <v>200</v>
      </c>
      <c r="D17" s="97">
        <v>2180</v>
      </c>
      <c r="E17" s="97">
        <v>956</v>
      </c>
      <c r="F17" s="98">
        <f t="shared" si="0"/>
        <v>10.9</v>
      </c>
      <c r="G17" s="99">
        <f t="shared" si="1"/>
        <v>128.03347280334728</v>
      </c>
    </row>
    <row r="18" spans="1:7" x14ac:dyDescent="0.25">
      <c r="A18" s="94">
        <v>12</v>
      </c>
      <c r="B18" s="95" t="s">
        <v>76</v>
      </c>
      <c r="C18" s="96">
        <v>300</v>
      </c>
      <c r="D18" s="97">
        <v>0</v>
      </c>
      <c r="E18" s="97">
        <v>0</v>
      </c>
      <c r="F18" s="98">
        <f t="shared" si="0"/>
        <v>0</v>
      </c>
      <c r="G18" s="99">
        <v>0</v>
      </c>
    </row>
    <row r="19" spans="1:7" ht="14.25" x14ac:dyDescent="0.2">
      <c r="A19" s="100" t="s">
        <v>77</v>
      </c>
      <c r="B19" s="101" t="s">
        <v>78</v>
      </c>
      <c r="C19" s="102">
        <f>SUM(C15:C18)</f>
        <v>10300</v>
      </c>
      <c r="D19" s="103">
        <f>SUM(D15:D18)</f>
        <v>4410</v>
      </c>
      <c r="E19" s="103">
        <f>SUM(E15:E18)</f>
        <v>1621</v>
      </c>
      <c r="F19" s="118">
        <f t="shared" si="0"/>
        <v>0.42815533980582526</v>
      </c>
      <c r="G19" s="119">
        <f t="shared" si="1"/>
        <v>172.05428747686614</v>
      </c>
    </row>
    <row r="20" spans="1:7" x14ac:dyDescent="0.25">
      <c r="A20" s="105">
        <v>13</v>
      </c>
      <c r="B20" s="95" t="s">
        <v>79</v>
      </c>
      <c r="C20" s="106">
        <v>86100</v>
      </c>
      <c r="D20" s="107">
        <v>65835.8</v>
      </c>
      <c r="E20" s="107">
        <v>53784.6</v>
      </c>
      <c r="F20" s="98">
        <f t="shared" si="0"/>
        <v>0.76464343786295008</v>
      </c>
      <c r="G20" s="99">
        <f t="shared" si="1"/>
        <v>22.40641373181171</v>
      </c>
    </row>
    <row r="21" spans="1:7" x14ac:dyDescent="0.25">
      <c r="A21" s="105">
        <v>14</v>
      </c>
      <c r="B21" s="95" t="s">
        <v>80</v>
      </c>
      <c r="C21" s="106">
        <v>100</v>
      </c>
      <c r="D21" s="107">
        <v>30</v>
      </c>
      <c r="E21" s="107">
        <v>100</v>
      </c>
      <c r="F21" s="98">
        <f t="shared" si="0"/>
        <v>0.3</v>
      </c>
      <c r="G21" s="99">
        <f t="shared" si="1"/>
        <v>-70</v>
      </c>
    </row>
    <row r="22" spans="1:7" ht="14.25" x14ac:dyDescent="0.2">
      <c r="A22" s="100" t="s">
        <v>81</v>
      </c>
      <c r="B22" s="101" t="s">
        <v>82</v>
      </c>
      <c r="C22" s="102">
        <f>SUM(C20:C21)</f>
        <v>86200</v>
      </c>
      <c r="D22" s="103">
        <f>SUM(D20:D21)</f>
        <v>65865.8</v>
      </c>
      <c r="E22" s="103">
        <f>SUM(E20:E21)</f>
        <v>53884.6</v>
      </c>
      <c r="F22" s="118">
        <f t="shared" si="0"/>
        <v>0.76410440835266824</v>
      </c>
      <c r="G22" s="119">
        <f t="shared" si="1"/>
        <v>22.234924264075445</v>
      </c>
    </row>
    <row r="23" spans="1:7" x14ac:dyDescent="0.25">
      <c r="A23" s="94">
        <v>15</v>
      </c>
      <c r="B23" s="95" t="s">
        <v>83</v>
      </c>
      <c r="C23" s="96">
        <v>3500</v>
      </c>
      <c r="D23" s="97">
        <v>6514.65</v>
      </c>
      <c r="E23" s="97">
        <v>2571.85</v>
      </c>
      <c r="F23" s="98">
        <f t="shared" si="0"/>
        <v>1.8613285714285712</v>
      </c>
      <c r="G23" s="99">
        <f t="shared" si="1"/>
        <v>153.30598596341156</v>
      </c>
    </row>
    <row r="24" spans="1:7" x14ac:dyDescent="0.25">
      <c r="A24" s="94">
        <v>16</v>
      </c>
      <c r="B24" s="95" t="s">
        <v>84</v>
      </c>
      <c r="C24" s="96">
        <v>270</v>
      </c>
      <c r="D24" s="97">
        <v>0</v>
      </c>
      <c r="E24" s="97">
        <v>40</v>
      </c>
      <c r="F24" s="98">
        <f t="shared" si="0"/>
        <v>0</v>
      </c>
      <c r="G24" s="99">
        <f t="shared" si="1"/>
        <v>-100</v>
      </c>
    </row>
    <row r="25" spans="1:7" x14ac:dyDescent="0.25">
      <c r="A25" s="94">
        <v>17</v>
      </c>
      <c r="B25" s="95" t="s">
        <v>85</v>
      </c>
      <c r="C25" s="96">
        <v>2000</v>
      </c>
      <c r="D25" s="97">
        <v>0</v>
      </c>
      <c r="E25" s="97">
        <v>894</v>
      </c>
      <c r="F25" s="98">
        <f t="shared" si="0"/>
        <v>0</v>
      </c>
      <c r="G25" s="99">
        <f t="shared" si="1"/>
        <v>-100</v>
      </c>
    </row>
    <row r="26" spans="1:7" x14ac:dyDescent="0.25">
      <c r="A26" s="94">
        <v>18</v>
      </c>
      <c r="B26" s="95" t="s">
        <v>86</v>
      </c>
      <c r="C26" s="96">
        <v>3000</v>
      </c>
      <c r="D26" s="97">
        <v>1196</v>
      </c>
      <c r="E26" s="97">
        <v>0</v>
      </c>
      <c r="F26" s="98">
        <f t="shared" si="0"/>
        <v>0.39866666666666667</v>
      </c>
      <c r="G26" s="99">
        <v>0</v>
      </c>
    </row>
    <row r="27" spans="1:7" x14ac:dyDescent="0.25">
      <c r="A27" s="94">
        <v>19</v>
      </c>
      <c r="B27" s="95" t="s">
        <v>87</v>
      </c>
      <c r="C27" s="96">
        <v>1000</v>
      </c>
      <c r="D27" s="97">
        <v>0</v>
      </c>
      <c r="E27" s="97">
        <v>125</v>
      </c>
      <c r="F27" s="98">
        <f t="shared" si="0"/>
        <v>0</v>
      </c>
      <c r="G27" s="99">
        <f t="shared" si="1"/>
        <v>-100</v>
      </c>
    </row>
    <row r="28" spans="1:7" x14ac:dyDescent="0.25">
      <c r="A28" s="94">
        <v>20</v>
      </c>
      <c r="B28" s="95" t="s">
        <v>88</v>
      </c>
      <c r="C28" s="96">
        <v>5000</v>
      </c>
      <c r="D28" s="97">
        <v>3709</v>
      </c>
      <c r="E28" s="97">
        <v>4317</v>
      </c>
      <c r="F28" s="98">
        <f t="shared" si="0"/>
        <v>0.74180000000000001</v>
      </c>
      <c r="G28" s="99">
        <f t="shared" si="1"/>
        <v>-14.08385452860783</v>
      </c>
    </row>
    <row r="29" spans="1:7" x14ac:dyDescent="0.25">
      <c r="A29" s="94">
        <v>21</v>
      </c>
      <c r="B29" s="95" t="s">
        <v>89</v>
      </c>
      <c r="C29" s="96">
        <v>0</v>
      </c>
      <c r="D29" s="97">
        <v>2198.1</v>
      </c>
      <c r="E29" s="97">
        <v>0</v>
      </c>
      <c r="F29" s="98">
        <v>0</v>
      </c>
      <c r="G29" s="99">
        <v>0</v>
      </c>
    </row>
    <row r="30" spans="1:7" x14ac:dyDescent="0.25">
      <c r="A30" s="94">
        <v>22</v>
      </c>
      <c r="B30" s="95" t="s">
        <v>90</v>
      </c>
      <c r="C30" s="96">
        <v>6150</v>
      </c>
      <c r="D30" s="97">
        <v>2464.1999999999998</v>
      </c>
      <c r="E30" s="97">
        <v>1194.8</v>
      </c>
      <c r="F30" s="98">
        <f t="shared" si="0"/>
        <v>0.40068292682926826</v>
      </c>
      <c r="G30" s="99">
        <f t="shared" si="1"/>
        <v>106.24372279879478</v>
      </c>
    </row>
    <row r="31" spans="1:7" x14ac:dyDescent="0.25">
      <c r="A31" s="94">
        <v>23</v>
      </c>
      <c r="B31" s="95" t="s">
        <v>112</v>
      </c>
      <c r="C31" s="96">
        <v>0</v>
      </c>
      <c r="D31" s="97">
        <v>4020</v>
      </c>
      <c r="E31" s="97"/>
      <c r="F31" s="98">
        <v>0</v>
      </c>
      <c r="G31" s="99">
        <v>0</v>
      </c>
    </row>
    <row r="32" spans="1:7" x14ac:dyDescent="0.25">
      <c r="A32" s="94">
        <v>24</v>
      </c>
      <c r="B32" s="95" t="s">
        <v>91</v>
      </c>
      <c r="C32" s="96">
        <v>200</v>
      </c>
      <c r="D32" s="97">
        <v>250</v>
      </c>
      <c r="E32" s="97">
        <v>140</v>
      </c>
      <c r="F32" s="98">
        <f t="shared" si="0"/>
        <v>1.25</v>
      </c>
      <c r="G32" s="99">
        <f t="shared" si="1"/>
        <v>78.571428571428584</v>
      </c>
    </row>
    <row r="33" spans="1:7" x14ac:dyDescent="0.25">
      <c r="A33" s="94">
        <v>25</v>
      </c>
      <c r="B33" s="95" t="s">
        <v>92</v>
      </c>
      <c r="C33" s="96">
        <v>3000</v>
      </c>
      <c r="D33" s="97">
        <v>0</v>
      </c>
      <c r="E33" s="97">
        <v>0</v>
      </c>
      <c r="F33" s="98">
        <f t="shared" si="0"/>
        <v>0</v>
      </c>
      <c r="G33" s="99">
        <v>0</v>
      </c>
    </row>
    <row r="34" spans="1:7" x14ac:dyDescent="0.25">
      <c r="A34" s="94">
        <v>26</v>
      </c>
      <c r="B34" s="95" t="s">
        <v>76</v>
      </c>
      <c r="C34" s="96">
        <v>0</v>
      </c>
      <c r="D34" s="97">
        <v>10</v>
      </c>
      <c r="E34" s="97"/>
      <c r="F34" s="98">
        <v>0</v>
      </c>
      <c r="G34" s="99">
        <v>0</v>
      </c>
    </row>
    <row r="35" spans="1:7" ht="14.25" x14ac:dyDescent="0.2">
      <c r="A35" s="100" t="s">
        <v>93</v>
      </c>
      <c r="B35" s="101" t="s">
        <v>94</v>
      </c>
      <c r="C35" s="102">
        <f>SUM(C23:C34)</f>
        <v>24120</v>
      </c>
      <c r="D35" s="103">
        <f>SUM(D23:D34)</f>
        <v>20361.95</v>
      </c>
      <c r="E35" s="103">
        <f>SUM(E23:E33)</f>
        <v>9282.65</v>
      </c>
      <c r="F35" s="118">
        <f t="shared" si="0"/>
        <v>0.84419361525704817</v>
      </c>
      <c r="G35" s="119">
        <f t="shared" si="1"/>
        <v>119.35492558698218</v>
      </c>
    </row>
    <row r="36" spans="1:7" x14ac:dyDescent="0.25">
      <c r="A36" s="94">
        <v>27</v>
      </c>
      <c r="B36" s="104" t="s">
        <v>95</v>
      </c>
      <c r="C36" s="96">
        <v>150</v>
      </c>
      <c r="D36" s="97">
        <v>55</v>
      </c>
      <c r="E36" s="97">
        <v>0</v>
      </c>
      <c r="F36" s="98">
        <f t="shared" si="0"/>
        <v>0.36666666666666664</v>
      </c>
      <c r="G36" s="99">
        <v>0</v>
      </c>
    </row>
    <row r="37" spans="1:7" ht="14.25" x14ac:dyDescent="0.2">
      <c r="A37" s="100" t="s">
        <v>96</v>
      </c>
      <c r="B37" s="101" t="s">
        <v>97</v>
      </c>
      <c r="C37" s="102">
        <f>SUM(C36)</f>
        <v>150</v>
      </c>
      <c r="D37" s="103">
        <f>D36+E36</f>
        <v>55</v>
      </c>
      <c r="E37" s="103">
        <v>0</v>
      </c>
      <c r="F37" s="118">
        <f t="shared" si="0"/>
        <v>0.36666666666666664</v>
      </c>
      <c r="G37" s="119">
        <v>0</v>
      </c>
    </row>
    <row r="38" spans="1:7" x14ac:dyDescent="0.25">
      <c r="A38" s="94">
        <v>28</v>
      </c>
      <c r="B38" s="104" t="s">
        <v>98</v>
      </c>
      <c r="C38" s="96">
        <v>270</v>
      </c>
      <c r="D38" s="97">
        <v>93</v>
      </c>
      <c r="E38" s="97">
        <v>49</v>
      </c>
      <c r="F38" s="98">
        <f t="shared" si="0"/>
        <v>0.34444444444444444</v>
      </c>
      <c r="G38" s="99">
        <f t="shared" si="1"/>
        <v>89.795918367346957</v>
      </c>
    </row>
    <row r="39" spans="1:7" x14ac:dyDescent="0.25">
      <c r="A39" s="94">
        <v>29</v>
      </c>
      <c r="B39" s="95" t="s">
        <v>99</v>
      </c>
      <c r="C39" s="96">
        <v>1600</v>
      </c>
      <c r="D39" s="97">
        <v>1410</v>
      </c>
      <c r="E39" s="97">
        <v>1350</v>
      </c>
      <c r="F39" s="98">
        <f t="shared" si="0"/>
        <v>0.88124999999999998</v>
      </c>
      <c r="G39" s="99">
        <f t="shared" si="1"/>
        <v>4.4444444444444571</v>
      </c>
    </row>
    <row r="40" spans="1:7" x14ac:dyDescent="0.25">
      <c r="A40" s="94">
        <v>30</v>
      </c>
      <c r="B40" s="95" t="s">
        <v>100</v>
      </c>
      <c r="C40" s="96">
        <v>6400</v>
      </c>
      <c r="D40" s="97">
        <v>2511.8000000000002</v>
      </c>
      <c r="E40" s="97">
        <v>3243.7</v>
      </c>
      <c r="F40" s="98">
        <f t="shared" si="0"/>
        <v>0.39246875000000003</v>
      </c>
      <c r="G40" s="99">
        <f t="shared" si="1"/>
        <v>-22.56373894009927</v>
      </c>
    </row>
    <row r="41" spans="1:7" x14ac:dyDescent="0.25">
      <c r="A41" s="94">
        <v>31</v>
      </c>
      <c r="B41" s="104" t="s">
        <v>101</v>
      </c>
      <c r="C41" s="96">
        <v>150</v>
      </c>
      <c r="D41" s="97">
        <v>0</v>
      </c>
      <c r="E41" s="97">
        <v>0</v>
      </c>
      <c r="F41" s="98">
        <f t="shared" si="0"/>
        <v>0</v>
      </c>
      <c r="G41" s="99">
        <v>0</v>
      </c>
    </row>
    <row r="42" spans="1:7" ht="14.25" x14ac:dyDescent="0.2">
      <c r="A42" s="100" t="s">
        <v>102</v>
      </c>
      <c r="B42" s="101" t="s">
        <v>103</v>
      </c>
      <c r="C42" s="102">
        <f>SUM(C38:C41)</f>
        <v>8420</v>
      </c>
      <c r="D42" s="103">
        <f>SUM(D38:D41)</f>
        <v>4014.8</v>
      </c>
      <c r="E42" s="103">
        <f>SUM(E38:E41)</f>
        <v>4642.7</v>
      </c>
      <c r="F42" s="118">
        <f t="shared" si="0"/>
        <v>0.47681710213776723</v>
      </c>
      <c r="G42" s="119">
        <f t="shared" si="1"/>
        <v>-13.524457750877716</v>
      </c>
    </row>
    <row r="43" spans="1:7" ht="14.25" x14ac:dyDescent="0.2">
      <c r="A43" s="108" t="s">
        <v>4</v>
      </c>
      <c r="B43" s="109" t="s">
        <v>104</v>
      </c>
      <c r="C43" s="110">
        <f>C11+C14+C19+C22+C35+C37+C42</f>
        <v>276329</v>
      </c>
      <c r="D43" s="110">
        <f>D11+D14+D19+D22+D35+D37+D42</f>
        <v>157548.08000000002</v>
      </c>
      <c r="E43" s="110">
        <f>E11+E14+E19+E22+E35+E37+E42</f>
        <v>148288.44</v>
      </c>
      <c r="F43" s="120">
        <f t="shared" si="0"/>
        <v>0.57014674536512644</v>
      </c>
      <c r="G43" s="121">
        <f t="shared" si="1"/>
        <v>6.2443437937576505</v>
      </c>
    </row>
    <row r="44" spans="1:7" x14ac:dyDescent="0.25">
      <c r="A44" s="94">
        <v>32</v>
      </c>
      <c r="B44" s="104" t="s">
        <v>105</v>
      </c>
      <c r="C44" s="96">
        <v>10800</v>
      </c>
      <c r="D44" s="97">
        <v>12390</v>
      </c>
      <c r="E44" s="97">
        <v>13250</v>
      </c>
      <c r="F44" s="98">
        <f t="shared" si="0"/>
        <v>1.1472222222222221</v>
      </c>
      <c r="G44" s="99">
        <f t="shared" si="1"/>
        <v>-6.4905660377358458</v>
      </c>
    </row>
    <row r="45" spans="1:7" x14ac:dyDescent="0.25">
      <c r="A45" s="94">
        <v>33</v>
      </c>
      <c r="B45" s="104" t="s">
        <v>106</v>
      </c>
      <c r="C45" s="96">
        <v>2000</v>
      </c>
      <c r="D45" s="97">
        <v>0</v>
      </c>
      <c r="E45" s="97">
        <v>550</v>
      </c>
      <c r="F45" s="98">
        <f t="shared" si="0"/>
        <v>0</v>
      </c>
      <c r="G45" s="99">
        <v>0</v>
      </c>
    </row>
    <row r="46" spans="1:7" x14ac:dyDescent="0.25">
      <c r="A46" s="111" t="s">
        <v>5</v>
      </c>
      <c r="B46" s="112" t="s">
        <v>107</v>
      </c>
      <c r="C46" s="113">
        <f>SUM(C44:C45)</f>
        <v>12800</v>
      </c>
      <c r="D46" s="113">
        <f>SUM(D44:D45)</f>
        <v>12390</v>
      </c>
      <c r="E46" s="113">
        <f>SUM(E44:E45)</f>
        <v>13800</v>
      </c>
      <c r="F46" s="122">
        <f t="shared" si="0"/>
        <v>0.96796875000000004</v>
      </c>
      <c r="G46" s="123">
        <f t="shared" si="1"/>
        <v>-10.217391304347828</v>
      </c>
    </row>
    <row r="47" spans="1:7" x14ac:dyDescent="0.25">
      <c r="A47" s="114"/>
      <c r="B47" s="115" t="s">
        <v>108</v>
      </c>
      <c r="C47" s="116">
        <f>C43+C46</f>
        <v>289129</v>
      </c>
      <c r="D47" s="116">
        <f>D43+D46</f>
        <v>169938.08000000002</v>
      </c>
      <c r="E47" s="116">
        <f>E43+E46</f>
        <v>162088.44</v>
      </c>
      <c r="F47" s="124">
        <f t="shared" si="0"/>
        <v>0.58775868211075344</v>
      </c>
      <c r="G47" s="125">
        <f t="shared" si="1"/>
        <v>4.8428129729671099</v>
      </c>
    </row>
    <row r="49" spans="3:5" x14ac:dyDescent="0.25">
      <c r="C49" s="84"/>
      <c r="E49" s="84"/>
    </row>
    <row r="50" spans="3:5" x14ac:dyDescent="0.25">
      <c r="D50" s="84"/>
      <c r="E50" s="84"/>
    </row>
    <row r="51" spans="3:5" x14ac:dyDescent="0.25">
      <c r="D51" s="117"/>
      <c r="E51" s="117"/>
    </row>
  </sheetData>
  <autoFilter ref="A3:G47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L7" sqref="L7"/>
    </sheetView>
  </sheetViews>
  <sheetFormatPr defaultRowHeight="15" x14ac:dyDescent="0.25"/>
  <cols>
    <col min="1" max="1" width="6.7109375" style="139" bestFit="1" customWidth="1"/>
    <col min="2" max="2" width="49.28515625" style="140" customWidth="1"/>
    <col min="3" max="5" width="12.7109375" style="140" bestFit="1" customWidth="1"/>
    <col min="6" max="6" width="10.42578125" style="140" bestFit="1" customWidth="1"/>
    <col min="7" max="8" width="11.5703125" style="140" bestFit="1" customWidth="1"/>
    <col min="9" max="9" width="14.7109375" style="140" customWidth="1"/>
    <col min="10" max="10" width="13.140625" style="86" customWidth="1"/>
    <col min="11" max="16384" width="9.140625" style="140"/>
  </cols>
  <sheetData>
    <row r="1" spans="1:10" x14ac:dyDescent="0.25">
      <c r="B1" s="85" t="s">
        <v>155</v>
      </c>
    </row>
    <row r="2" spans="1:10" ht="15.75" thickBot="1" x14ac:dyDescent="0.3">
      <c r="A2" s="141"/>
    </row>
    <row r="3" spans="1:10" thickBot="1" x14ac:dyDescent="0.25">
      <c r="C3" s="349" t="s">
        <v>156</v>
      </c>
      <c r="D3" s="350"/>
      <c r="E3" s="350"/>
      <c r="F3" s="350"/>
      <c r="G3" s="351"/>
      <c r="H3" s="351"/>
      <c r="I3" s="351"/>
      <c r="J3" s="352" t="s">
        <v>157</v>
      </c>
    </row>
    <row r="4" spans="1:10" ht="60.75" thickBot="1" x14ac:dyDescent="0.25">
      <c r="A4" s="142" t="s">
        <v>158</v>
      </c>
      <c r="B4" s="143" t="s">
        <v>159</v>
      </c>
      <c r="C4" s="144" t="s">
        <v>160</v>
      </c>
      <c r="D4" s="144" t="s">
        <v>161</v>
      </c>
      <c r="E4" s="145" t="s">
        <v>162</v>
      </c>
      <c r="F4" s="146" t="s">
        <v>163</v>
      </c>
      <c r="G4" s="145" t="s">
        <v>164</v>
      </c>
      <c r="H4" s="145" t="s">
        <v>165</v>
      </c>
      <c r="I4" s="144" t="s">
        <v>166</v>
      </c>
      <c r="J4" s="353"/>
    </row>
    <row r="5" spans="1:10" ht="15.75" thickBot="1" x14ac:dyDescent="0.3">
      <c r="A5" s="147"/>
      <c r="B5" s="148"/>
      <c r="C5" s="149"/>
      <c r="D5" s="149"/>
      <c r="E5" s="149"/>
      <c r="F5" s="150"/>
      <c r="G5" s="149"/>
      <c r="H5" s="149"/>
      <c r="I5" s="151"/>
      <c r="J5" s="149"/>
    </row>
    <row r="6" spans="1:10" ht="15.75" thickBot="1" x14ac:dyDescent="0.3">
      <c r="A6" s="152"/>
      <c r="B6" s="153" t="s">
        <v>167</v>
      </c>
      <c r="C6" s="154">
        <f>C7+C10+C19+C43+C49+C58</f>
        <v>829890</v>
      </c>
      <c r="D6" s="154">
        <f t="shared" ref="D6:J6" si="0">D7+D10+D19+D43+D49+D58</f>
        <v>212675</v>
      </c>
      <c r="E6" s="154">
        <f t="shared" si="0"/>
        <v>169485.73</v>
      </c>
      <c r="F6" s="154">
        <f t="shared" si="0"/>
        <v>1468</v>
      </c>
      <c r="G6" s="154">
        <f t="shared" si="0"/>
        <v>55000</v>
      </c>
      <c r="H6" s="154">
        <f t="shared" si="0"/>
        <v>61016</v>
      </c>
      <c r="I6" s="155">
        <f t="shared" si="0"/>
        <v>1329534.73</v>
      </c>
      <c r="J6" s="154">
        <f t="shared" si="0"/>
        <v>208614.99000000002</v>
      </c>
    </row>
    <row r="7" spans="1:10" ht="15.75" thickBot="1" x14ac:dyDescent="0.3">
      <c r="A7" s="156">
        <v>163</v>
      </c>
      <c r="B7" s="157" t="s">
        <v>168</v>
      </c>
      <c r="C7" s="158">
        <f>C8</f>
        <v>0</v>
      </c>
      <c r="D7" s="158">
        <f t="shared" ref="D7:J8" si="1">D8</f>
        <v>0</v>
      </c>
      <c r="E7" s="158">
        <f t="shared" si="1"/>
        <v>10245.35</v>
      </c>
      <c r="F7" s="158">
        <f t="shared" si="1"/>
        <v>0</v>
      </c>
      <c r="G7" s="158">
        <f t="shared" si="1"/>
        <v>0</v>
      </c>
      <c r="H7" s="158">
        <f t="shared" si="1"/>
        <v>0</v>
      </c>
      <c r="I7" s="158">
        <f t="shared" si="1"/>
        <v>10245.35</v>
      </c>
      <c r="J7" s="158">
        <f t="shared" si="1"/>
        <v>10244</v>
      </c>
    </row>
    <row r="8" spans="1:10" ht="15.75" thickBot="1" x14ac:dyDescent="0.3">
      <c r="A8" s="159">
        <v>16335</v>
      </c>
      <c r="B8" s="160" t="s">
        <v>169</v>
      </c>
      <c r="C8" s="161">
        <f>C9</f>
        <v>0</v>
      </c>
      <c r="D8" s="161">
        <f t="shared" si="1"/>
        <v>0</v>
      </c>
      <c r="E8" s="161">
        <f t="shared" si="1"/>
        <v>10245.35</v>
      </c>
      <c r="F8" s="161">
        <f t="shared" si="1"/>
        <v>0</v>
      </c>
      <c r="G8" s="161">
        <f t="shared" si="1"/>
        <v>0</v>
      </c>
      <c r="H8" s="161">
        <f t="shared" si="1"/>
        <v>0</v>
      </c>
      <c r="I8" s="162">
        <f t="shared" si="1"/>
        <v>10245.35</v>
      </c>
      <c r="J8" s="161">
        <f t="shared" si="1"/>
        <v>10244</v>
      </c>
    </row>
    <row r="9" spans="1:10" ht="30.75" thickBot="1" x14ac:dyDescent="0.3">
      <c r="A9" s="163">
        <v>45624</v>
      </c>
      <c r="B9" s="164" t="s">
        <v>170</v>
      </c>
      <c r="C9" s="165">
        <v>0</v>
      </c>
      <c r="D9" s="165">
        <v>0</v>
      </c>
      <c r="E9" s="165">
        <v>10245.35</v>
      </c>
      <c r="F9" s="166">
        <v>0</v>
      </c>
      <c r="G9" s="165"/>
      <c r="H9" s="165"/>
      <c r="I9" s="167">
        <f>SUM(C9:H9)</f>
        <v>10245.35</v>
      </c>
      <c r="J9" s="168">
        <v>10244</v>
      </c>
    </row>
    <row r="10" spans="1:10" thickBot="1" x14ac:dyDescent="0.25">
      <c r="A10" s="169">
        <v>180</v>
      </c>
      <c r="B10" s="170" t="s">
        <v>171</v>
      </c>
      <c r="C10" s="171">
        <f>C11</f>
        <v>50000</v>
      </c>
      <c r="D10" s="171">
        <f t="shared" ref="D10:J10" si="2">D11</f>
        <v>45000</v>
      </c>
      <c r="E10" s="171">
        <f t="shared" si="2"/>
        <v>0</v>
      </c>
      <c r="F10" s="171">
        <f t="shared" si="2"/>
        <v>0</v>
      </c>
      <c r="G10" s="171">
        <f t="shared" si="2"/>
        <v>0</v>
      </c>
      <c r="H10" s="171">
        <f t="shared" si="2"/>
        <v>61016</v>
      </c>
      <c r="I10" s="172">
        <f t="shared" si="2"/>
        <v>156016</v>
      </c>
      <c r="J10" s="171">
        <f t="shared" si="2"/>
        <v>43588</v>
      </c>
    </row>
    <row r="11" spans="1:10" thickBot="1" x14ac:dyDescent="0.25">
      <c r="A11" s="173">
        <v>18444</v>
      </c>
      <c r="B11" s="174" t="s">
        <v>172</v>
      </c>
      <c r="C11" s="175">
        <f>SUM(C12:C18)</f>
        <v>50000</v>
      </c>
      <c r="D11" s="175">
        <f t="shared" ref="D11:J11" si="3">SUM(D12:D18)</f>
        <v>45000</v>
      </c>
      <c r="E11" s="175">
        <f t="shared" si="3"/>
        <v>0</v>
      </c>
      <c r="F11" s="175">
        <f t="shared" si="3"/>
        <v>0</v>
      </c>
      <c r="G11" s="175">
        <f t="shared" si="3"/>
        <v>0</v>
      </c>
      <c r="H11" s="175">
        <f t="shared" si="3"/>
        <v>61016</v>
      </c>
      <c r="I11" s="176">
        <f t="shared" si="3"/>
        <v>156016</v>
      </c>
      <c r="J11" s="175">
        <f t="shared" si="3"/>
        <v>43588</v>
      </c>
    </row>
    <row r="12" spans="1:10" x14ac:dyDescent="0.25">
      <c r="A12" s="177">
        <v>45628</v>
      </c>
      <c r="B12" s="178" t="s">
        <v>173</v>
      </c>
      <c r="C12" s="179">
        <v>10000</v>
      </c>
      <c r="D12" s="180">
        <v>0</v>
      </c>
      <c r="E12" s="180"/>
      <c r="F12" s="181"/>
      <c r="G12" s="182"/>
      <c r="H12" s="183"/>
      <c r="I12" s="184">
        <f>SUM(C12:H12)</f>
        <v>10000</v>
      </c>
      <c r="J12" s="168"/>
    </row>
    <row r="13" spans="1:10" x14ac:dyDescent="0.25">
      <c r="A13" s="185">
        <v>41620</v>
      </c>
      <c r="B13" s="186" t="s">
        <v>174</v>
      </c>
      <c r="C13" s="187">
        <v>0</v>
      </c>
      <c r="D13" s="188">
        <v>10000</v>
      </c>
      <c r="E13" s="188"/>
      <c r="F13" s="189"/>
      <c r="G13" s="179"/>
      <c r="H13" s="180"/>
      <c r="I13" s="190">
        <f t="shared" ref="I13:I18" si="4">SUM(C13:H13)</f>
        <v>10000</v>
      </c>
      <c r="J13" s="168"/>
    </row>
    <row r="14" spans="1:10" x14ac:dyDescent="0.25">
      <c r="A14" s="185">
        <v>90573</v>
      </c>
      <c r="B14" s="191" t="s">
        <v>175</v>
      </c>
      <c r="C14" s="187">
        <v>20000</v>
      </c>
      <c r="D14" s="188">
        <v>10000</v>
      </c>
      <c r="E14" s="188"/>
      <c r="F14" s="189"/>
      <c r="G14" s="179"/>
      <c r="H14" s="180"/>
      <c r="I14" s="190">
        <f t="shared" si="4"/>
        <v>30000</v>
      </c>
      <c r="J14" s="168"/>
    </row>
    <row r="15" spans="1:10" ht="30" x14ac:dyDescent="0.25">
      <c r="A15" s="185">
        <v>47216</v>
      </c>
      <c r="B15" s="192" t="s">
        <v>176</v>
      </c>
      <c r="C15" s="187">
        <v>10000</v>
      </c>
      <c r="D15" s="188">
        <v>10000</v>
      </c>
      <c r="E15" s="188"/>
      <c r="F15" s="189"/>
      <c r="G15" s="179"/>
      <c r="H15" s="180"/>
      <c r="I15" s="190">
        <f t="shared" si="4"/>
        <v>20000</v>
      </c>
      <c r="J15" s="168"/>
    </row>
    <row r="16" spans="1:10" x14ac:dyDescent="0.25">
      <c r="A16" s="185">
        <v>48954</v>
      </c>
      <c r="B16" s="193" t="s">
        <v>177</v>
      </c>
      <c r="C16" s="194">
        <v>0</v>
      </c>
      <c r="D16" s="195">
        <v>5000</v>
      </c>
      <c r="E16" s="195"/>
      <c r="F16" s="196"/>
      <c r="G16" s="197"/>
      <c r="H16" s="188"/>
      <c r="I16" s="190">
        <f t="shared" si="4"/>
        <v>5000</v>
      </c>
      <c r="J16" s="168"/>
    </row>
    <row r="17" spans="1:10" ht="30" x14ac:dyDescent="0.25">
      <c r="A17" s="198">
        <v>41622</v>
      </c>
      <c r="B17" s="199" t="s">
        <v>178</v>
      </c>
      <c r="C17" s="194">
        <v>10000</v>
      </c>
      <c r="D17" s="195">
        <v>10000</v>
      </c>
      <c r="E17" s="195"/>
      <c r="F17" s="189"/>
      <c r="G17" s="197"/>
      <c r="H17" s="188"/>
      <c r="I17" s="190">
        <f t="shared" si="4"/>
        <v>20000</v>
      </c>
      <c r="J17" s="168">
        <v>11555</v>
      </c>
    </row>
    <row r="18" spans="1:10" ht="30.75" thickBot="1" x14ac:dyDescent="0.3">
      <c r="A18" s="198">
        <v>95923</v>
      </c>
      <c r="B18" s="199" t="s">
        <v>179</v>
      </c>
      <c r="C18" s="194"/>
      <c r="D18" s="195"/>
      <c r="E18" s="195"/>
      <c r="F18" s="200"/>
      <c r="G18" s="201"/>
      <c r="H18" s="202">
        <v>61016</v>
      </c>
      <c r="I18" s="203">
        <f t="shared" si="4"/>
        <v>61016</v>
      </c>
      <c r="J18" s="168">
        <v>32033</v>
      </c>
    </row>
    <row r="19" spans="1:10" thickBot="1" x14ac:dyDescent="0.25">
      <c r="A19" s="204">
        <v>660</v>
      </c>
      <c r="B19" s="205" t="s">
        <v>180</v>
      </c>
      <c r="C19" s="206">
        <f>C20</f>
        <v>493890</v>
      </c>
      <c r="D19" s="207">
        <f t="shared" ref="D19:J19" si="5">D20</f>
        <v>152675</v>
      </c>
      <c r="E19" s="206">
        <f t="shared" si="5"/>
        <v>159240.38</v>
      </c>
      <c r="F19" s="207">
        <f t="shared" si="5"/>
        <v>0</v>
      </c>
      <c r="G19" s="206">
        <f t="shared" si="5"/>
        <v>55000</v>
      </c>
      <c r="H19" s="207">
        <f t="shared" si="5"/>
        <v>0</v>
      </c>
      <c r="I19" s="208">
        <f t="shared" si="5"/>
        <v>860805.38</v>
      </c>
      <c r="J19" s="207">
        <f t="shared" si="5"/>
        <v>141298.70000000001</v>
      </c>
    </row>
    <row r="20" spans="1:10" thickBot="1" x14ac:dyDescent="0.25">
      <c r="A20" s="209">
        <v>66480</v>
      </c>
      <c r="B20" s="210" t="s">
        <v>181</v>
      </c>
      <c r="C20" s="211">
        <f>SUM(C21:C42)</f>
        <v>493890</v>
      </c>
      <c r="D20" s="212">
        <f t="shared" ref="D20:J20" si="6">SUM(D21:D42)</f>
        <v>152675</v>
      </c>
      <c r="E20" s="211">
        <f t="shared" si="6"/>
        <v>159240.38</v>
      </c>
      <c r="F20" s="212">
        <f t="shared" si="6"/>
        <v>0</v>
      </c>
      <c r="G20" s="211">
        <f t="shared" si="6"/>
        <v>55000</v>
      </c>
      <c r="H20" s="212">
        <f t="shared" si="6"/>
        <v>0</v>
      </c>
      <c r="I20" s="213">
        <f t="shared" si="6"/>
        <v>860805.38</v>
      </c>
      <c r="J20" s="212">
        <f t="shared" si="6"/>
        <v>141298.70000000001</v>
      </c>
    </row>
    <row r="21" spans="1:10" ht="30" x14ac:dyDescent="0.25">
      <c r="A21" s="214">
        <v>45700</v>
      </c>
      <c r="B21" s="215" t="s">
        <v>182</v>
      </c>
      <c r="C21" s="181">
        <v>10000</v>
      </c>
      <c r="D21" s="179"/>
      <c r="E21" s="181">
        <v>4476.21</v>
      </c>
      <c r="F21" s="216"/>
      <c r="G21" s="217"/>
      <c r="H21" s="216"/>
      <c r="I21" s="184">
        <f>SUM(C21:H21)</f>
        <v>14476.21</v>
      </c>
      <c r="J21" s="168">
        <v>4473</v>
      </c>
    </row>
    <row r="22" spans="1:10" ht="60" x14ac:dyDescent="0.25">
      <c r="A22" s="218">
        <v>45702</v>
      </c>
      <c r="B22" s="219" t="s">
        <v>183</v>
      </c>
      <c r="C22" s="189">
        <v>60000</v>
      </c>
      <c r="D22" s="197"/>
      <c r="E22" s="189">
        <v>15080.83</v>
      </c>
      <c r="F22" s="187"/>
      <c r="G22" s="220"/>
      <c r="H22" s="216"/>
      <c r="I22" s="221">
        <f t="shared" ref="I22:I42" si="7">SUM(C22:H22)</f>
        <v>75080.83</v>
      </c>
      <c r="J22" s="168">
        <v>6878</v>
      </c>
    </row>
    <row r="23" spans="1:10" x14ac:dyDescent="0.25">
      <c r="A23" s="214">
        <v>41641</v>
      </c>
      <c r="B23" s="219" t="s">
        <v>184</v>
      </c>
      <c r="C23" s="189">
        <v>40000</v>
      </c>
      <c r="D23" s="197">
        <v>10000</v>
      </c>
      <c r="E23" s="189"/>
      <c r="F23" s="187"/>
      <c r="G23" s="220"/>
      <c r="H23" s="216"/>
      <c r="I23" s="221">
        <f t="shared" si="7"/>
        <v>50000</v>
      </c>
      <c r="J23" s="168">
        <v>39999.9</v>
      </c>
    </row>
    <row r="24" spans="1:10" ht="30" x14ac:dyDescent="0.25">
      <c r="A24" s="218">
        <v>41629</v>
      </c>
      <c r="B24" s="222" t="s">
        <v>185</v>
      </c>
      <c r="C24" s="189">
        <v>16565</v>
      </c>
      <c r="D24" s="197"/>
      <c r="E24" s="189"/>
      <c r="F24" s="187"/>
      <c r="G24" s="220"/>
      <c r="H24" s="216"/>
      <c r="I24" s="221">
        <f t="shared" si="7"/>
        <v>16565</v>
      </c>
      <c r="J24" s="168"/>
    </row>
    <row r="25" spans="1:10" ht="45" x14ac:dyDescent="0.25">
      <c r="A25" s="214">
        <v>45710</v>
      </c>
      <c r="B25" s="223" t="s">
        <v>186</v>
      </c>
      <c r="C25" s="189">
        <v>50000</v>
      </c>
      <c r="D25" s="197"/>
      <c r="E25" s="189">
        <v>9865.48</v>
      </c>
      <c r="F25" s="187"/>
      <c r="G25" s="220"/>
      <c r="H25" s="216"/>
      <c r="I25" s="221">
        <f t="shared" si="7"/>
        <v>59865.479999999996</v>
      </c>
      <c r="J25" s="168"/>
    </row>
    <row r="26" spans="1:10" ht="30" x14ac:dyDescent="0.25">
      <c r="A26" s="224">
        <v>48910</v>
      </c>
      <c r="B26" s="225" t="s">
        <v>187</v>
      </c>
      <c r="C26" s="189">
        <v>130000</v>
      </c>
      <c r="D26" s="197">
        <v>0</v>
      </c>
      <c r="E26" s="189"/>
      <c r="F26" s="187"/>
      <c r="G26" s="220"/>
      <c r="H26" s="216"/>
      <c r="I26" s="221">
        <f t="shared" si="7"/>
        <v>130000</v>
      </c>
      <c r="J26" s="168"/>
    </row>
    <row r="27" spans="1:10" ht="30" x14ac:dyDescent="0.25">
      <c r="A27" s="214">
        <v>45755</v>
      </c>
      <c r="B27" s="223" t="s">
        <v>188</v>
      </c>
      <c r="C27" s="189">
        <v>0</v>
      </c>
      <c r="D27" s="197">
        <v>10000</v>
      </c>
      <c r="E27" s="189">
        <v>20000</v>
      </c>
      <c r="F27" s="187"/>
      <c r="G27" s="220"/>
      <c r="H27" s="216"/>
      <c r="I27" s="221">
        <f t="shared" si="7"/>
        <v>30000</v>
      </c>
      <c r="J27" s="168"/>
    </row>
    <row r="28" spans="1:10" x14ac:dyDescent="0.25">
      <c r="A28" s="218">
        <v>45758</v>
      </c>
      <c r="B28" s="226" t="s">
        <v>189</v>
      </c>
      <c r="C28" s="189">
        <v>0</v>
      </c>
      <c r="D28" s="197">
        <v>5000</v>
      </c>
      <c r="E28" s="189"/>
      <c r="F28" s="187"/>
      <c r="G28" s="220"/>
      <c r="H28" s="216"/>
      <c r="I28" s="221">
        <f t="shared" si="7"/>
        <v>5000</v>
      </c>
      <c r="J28" s="168"/>
    </row>
    <row r="29" spans="1:10" x14ac:dyDescent="0.25">
      <c r="A29" s="214">
        <v>41642</v>
      </c>
      <c r="B29" s="227" t="s">
        <v>190</v>
      </c>
      <c r="C29" s="189">
        <v>20000</v>
      </c>
      <c r="D29" s="197">
        <v>10000</v>
      </c>
      <c r="E29" s="189"/>
      <c r="F29" s="187"/>
      <c r="G29" s="220"/>
      <c r="H29" s="216"/>
      <c r="I29" s="221">
        <f t="shared" si="7"/>
        <v>30000</v>
      </c>
      <c r="J29" s="168">
        <v>980</v>
      </c>
    </row>
    <row r="30" spans="1:10" ht="30" x14ac:dyDescent="0.25">
      <c r="A30" s="218">
        <v>45772</v>
      </c>
      <c r="B30" s="228" t="s">
        <v>191</v>
      </c>
      <c r="C30" s="189">
        <v>50000</v>
      </c>
      <c r="D30" s="197">
        <v>0</v>
      </c>
      <c r="E30" s="189"/>
      <c r="F30" s="187"/>
      <c r="G30" s="220"/>
      <c r="H30" s="216"/>
      <c r="I30" s="221">
        <f t="shared" si="7"/>
        <v>50000</v>
      </c>
      <c r="J30" s="168"/>
    </row>
    <row r="31" spans="1:10" x14ac:dyDescent="0.25">
      <c r="A31" s="214">
        <v>41628</v>
      </c>
      <c r="B31" s="223" t="s">
        <v>192</v>
      </c>
      <c r="C31" s="189">
        <v>0</v>
      </c>
      <c r="D31" s="197">
        <v>5000</v>
      </c>
      <c r="E31" s="189"/>
      <c r="F31" s="187"/>
      <c r="G31" s="220"/>
      <c r="H31" s="216"/>
      <c r="I31" s="221">
        <f t="shared" si="7"/>
        <v>5000</v>
      </c>
      <c r="J31" s="168"/>
    </row>
    <row r="32" spans="1:10" x14ac:dyDescent="0.25">
      <c r="A32" s="218">
        <v>41631</v>
      </c>
      <c r="B32" s="229" t="s">
        <v>193</v>
      </c>
      <c r="C32" s="189">
        <v>0</v>
      </c>
      <c r="D32" s="197">
        <v>5000</v>
      </c>
      <c r="E32" s="189"/>
      <c r="F32" s="187"/>
      <c r="G32" s="220"/>
      <c r="H32" s="216"/>
      <c r="I32" s="221">
        <f t="shared" si="7"/>
        <v>5000</v>
      </c>
      <c r="J32" s="168"/>
    </row>
    <row r="33" spans="1:10" x14ac:dyDescent="0.25">
      <c r="A33" s="214">
        <v>41640</v>
      </c>
      <c r="B33" s="226" t="s">
        <v>194</v>
      </c>
      <c r="C33" s="189">
        <v>7325</v>
      </c>
      <c r="D33" s="197">
        <v>2675</v>
      </c>
      <c r="E33" s="189"/>
      <c r="F33" s="187"/>
      <c r="G33" s="220"/>
      <c r="H33" s="216"/>
      <c r="I33" s="221">
        <f t="shared" si="7"/>
        <v>10000</v>
      </c>
      <c r="J33" s="168"/>
    </row>
    <row r="34" spans="1:10" ht="28.5" customHeight="1" x14ac:dyDescent="0.25">
      <c r="A34" s="218">
        <v>47262</v>
      </c>
      <c r="B34" s="222" t="s">
        <v>195</v>
      </c>
      <c r="C34" s="189">
        <v>20000</v>
      </c>
      <c r="D34" s="197">
        <v>10000</v>
      </c>
      <c r="E34" s="189">
        <v>95155.67</v>
      </c>
      <c r="F34" s="187"/>
      <c r="G34" s="220"/>
      <c r="H34" s="216"/>
      <c r="I34" s="221">
        <f t="shared" si="7"/>
        <v>125155.67</v>
      </c>
      <c r="J34" s="168">
        <v>33997.800000000003</v>
      </c>
    </row>
    <row r="35" spans="1:10" x14ac:dyDescent="0.25">
      <c r="A35" s="230">
        <v>48915</v>
      </c>
      <c r="B35" s="231" t="s">
        <v>196</v>
      </c>
      <c r="C35" s="189">
        <v>80000</v>
      </c>
      <c r="D35" s="197"/>
      <c r="E35" s="189"/>
      <c r="F35" s="187"/>
      <c r="G35" s="220"/>
      <c r="H35" s="216"/>
      <c r="I35" s="221">
        <f t="shared" si="7"/>
        <v>80000</v>
      </c>
      <c r="J35" s="168"/>
    </row>
    <row r="36" spans="1:10" x14ac:dyDescent="0.25">
      <c r="A36" s="224">
        <v>48921</v>
      </c>
      <c r="B36" s="232" t="s">
        <v>197</v>
      </c>
      <c r="C36" s="189">
        <v>0</v>
      </c>
      <c r="D36" s="197">
        <v>10000</v>
      </c>
      <c r="E36" s="189"/>
      <c r="F36" s="187"/>
      <c r="G36" s="220"/>
      <c r="H36" s="216"/>
      <c r="I36" s="221">
        <f t="shared" si="7"/>
        <v>10000</v>
      </c>
      <c r="J36" s="168"/>
    </row>
    <row r="37" spans="1:10" x14ac:dyDescent="0.25">
      <c r="A37" s="224">
        <v>48926</v>
      </c>
      <c r="B37" s="232" t="s">
        <v>198</v>
      </c>
      <c r="C37" s="189">
        <v>0</v>
      </c>
      <c r="D37" s="197">
        <v>10000</v>
      </c>
      <c r="E37" s="189"/>
      <c r="F37" s="187"/>
      <c r="G37" s="220"/>
      <c r="H37" s="216"/>
      <c r="I37" s="221">
        <f t="shared" si="7"/>
        <v>10000</v>
      </c>
      <c r="J37" s="168"/>
    </row>
    <row r="38" spans="1:10" ht="29.25" customHeight="1" x14ac:dyDescent="0.25">
      <c r="A38" s="224">
        <v>48930</v>
      </c>
      <c r="B38" s="225" t="s">
        <v>199</v>
      </c>
      <c r="C38" s="189">
        <v>10000</v>
      </c>
      <c r="D38" s="197">
        <v>0</v>
      </c>
      <c r="E38" s="189"/>
      <c r="F38" s="187"/>
      <c r="G38" s="220"/>
      <c r="H38" s="216"/>
      <c r="I38" s="221">
        <f t="shared" si="7"/>
        <v>10000</v>
      </c>
      <c r="J38" s="168"/>
    </row>
    <row r="39" spans="1:10" x14ac:dyDescent="0.25">
      <c r="A39" s="224">
        <v>48936</v>
      </c>
      <c r="B39" s="233" t="s">
        <v>200</v>
      </c>
      <c r="C39" s="189">
        <v>0</v>
      </c>
      <c r="D39" s="197">
        <v>25000</v>
      </c>
      <c r="E39" s="189"/>
      <c r="F39" s="187"/>
      <c r="G39" s="220"/>
      <c r="H39" s="216"/>
      <c r="I39" s="221">
        <f t="shared" si="7"/>
        <v>25000</v>
      </c>
      <c r="J39" s="168"/>
    </row>
    <row r="40" spans="1:10" x14ac:dyDescent="0.25">
      <c r="A40" s="218">
        <v>41635</v>
      </c>
      <c r="B40" s="233" t="s">
        <v>201</v>
      </c>
      <c r="C40" s="189">
        <v>0</v>
      </c>
      <c r="D40" s="197">
        <v>50000</v>
      </c>
      <c r="E40" s="189"/>
      <c r="F40" s="187"/>
      <c r="G40" s="220"/>
      <c r="H40" s="216"/>
      <c r="I40" s="221">
        <f t="shared" si="7"/>
        <v>50000</v>
      </c>
      <c r="J40" s="168"/>
    </row>
    <row r="41" spans="1:10" x14ac:dyDescent="0.25">
      <c r="A41" s="234">
        <v>90613</v>
      </c>
      <c r="B41" s="233" t="s">
        <v>202</v>
      </c>
      <c r="C41" s="189"/>
      <c r="D41" s="197"/>
      <c r="E41" s="189">
        <v>14662.19</v>
      </c>
      <c r="F41" s="187"/>
      <c r="G41" s="235"/>
      <c r="H41" s="187"/>
      <c r="I41" s="190">
        <f t="shared" si="7"/>
        <v>14662.19</v>
      </c>
      <c r="J41" s="168"/>
    </row>
    <row r="42" spans="1:10" ht="30.75" thickBot="1" x14ac:dyDescent="0.3">
      <c r="A42" s="236">
        <v>44173</v>
      </c>
      <c r="B42" s="237" t="s">
        <v>203</v>
      </c>
      <c r="C42" s="200"/>
      <c r="D42" s="201"/>
      <c r="E42" s="200"/>
      <c r="F42" s="194"/>
      <c r="G42" s="238">
        <v>55000</v>
      </c>
      <c r="H42" s="194"/>
      <c r="I42" s="203">
        <f t="shared" si="7"/>
        <v>55000</v>
      </c>
      <c r="J42" s="168">
        <v>54970</v>
      </c>
    </row>
    <row r="43" spans="1:10" thickBot="1" x14ac:dyDescent="0.25">
      <c r="A43" s="239">
        <v>730</v>
      </c>
      <c r="B43" s="240" t="s">
        <v>204</v>
      </c>
      <c r="C43" s="241">
        <f>C44</f>
        <v>51000</v>
      </c>
      <c r="D43" s="241">
        <f t="shared" ref="D43:J43" si="8">D44</f>
        <v>15000</v>
      </c>
      <c r="E43" s="241">
        <f t="shared" si="8"/>
        <v>0</v>
      </c>
      <c r="F43" s="241">
        <f t="shared" si="8"/>
        <v>0</v>
      </c>
      <c r="G43" s="241">
        <f t="shared" si="8"/>
        <v>0</v>
      </c>
      <c r="H43" s="241">
        <f t="shared" si="8"/>
        <v>0</v>
      </c>
      <c r="I43" s="242">
        <f t="shared" si="8"/>
        <v>66000</v>
      </c>
      <c r="J43" s="241">
        <f t="shared" si="8"/>
        <v>0</v>
      </c>
    </row>
    <row r="44" spans="1:10" thickBot="1" x14ac:dyDescent="0.25">
      <c r="A44" s="243">
        <v>75050</v>
      </c>
      <c r="B44" s="244" t="s">
        <v>205</v>
      </c>
      <c r="C44" s="245">
        <f>SUM(C45:C48)</f>
        <v>51000</v>
      </c>
      <c r="D44" s="245">
        <f t="shared" ref="D44:H44" si="9">SUM(D45:D48)</f>
        <v>15000</v>
      </c>
      <c r="E44" s="245">
        <f t="shared" si="9"/>
        <v>0</v>
      </c>
      <c r="F44" s="245">
        <f t="shared" si="9"/>
        <v>0</v>
      </c>
      <c r="G44" s="245">
        <f t="shared" si="9"/>
        <v>0</v>
      </c>
      <c r="H44" s="245">
        <f t="shared" si="9"/>
        <v>0</v>
      </c>
      <c r="I44" s="246">
        <f>SUM(I45:I48)</f>
        <v>66000</v>
      </c>
      <c r="J44" s="245">
        <f>SUM(J45:J48)</f>
        <v>0</v>
      </c>
    </row>
    <row r="45" spans="1:10" x14ac:dyDescent="0.25">
      <c r="A45" s="247">
        <v>48939</v>
      </c>
      <c r="B45" s="222" t="s">
        <v>206</v>
      </c>
      <c r="C45" s="235">
        <v>40000</v>
      </c>
      <c r="D45" s="248"/>
      <c r="E45" s="249"/>
      <c r="F45" s="248"/>
      <c r="G45" s="250"/>
      <c r="H45" s="250"/>
      <c r="I45" s="251">
        <f>SUM(C45:H45)</f>
        <v>40000</v>
      </c>
      <c r="J45" s="168"/>
    </row>
    <row r="46" spans="1:10" x14ac:dyDescent="0.25">
      <c r="A46" s="247">
        <v>48942</v>
      </c>
      <c r="B46" s="222" t="s">
        <v>207</v>
      </c>
      <c r="C46" s="235">
        <v>6000</v>
      </c>
      <c r="D46" s="248"/>
      <c r="E46" s="249"/>
      <c r="F46" s="248"/>
      <c r="G46" s="250"/>
      <c r="H46" s="250"/>
      <c r="I46" s="251">
        <f t="shared" ref="I46:I48" si="10">SUM(C46:H46)</f>
        <v>6000</v>
      </c>
      <c r="J46" s="168"/>
    </row>
    <row r="47" spans="1:10" x14ac:dyDescent="0.25">
      <c r="A47" s="247">
        <v>48945</v>
      </c>
      <c r="B47" s="222" t="s">
        <v>208</v>
      </c>
      <c r="C47" s="235">
        <v>5000</v>
      </c>
      <c r="D47" s="248"/>
      <c r="E47" s="249"/>
      <c r="F47" s="248"/>
      <c r="G47" s="250"/>
      <c r="H47" s="250"/>
      <c r="I47" s="251">
        <f t="shared" si="10"/>
        <v>5000</v>
      </c>
      <c r="J47" s="168"/>
    </row>
    <row r="48" spans="1:10" ht="15.75" thickBot="1" x14ac:dyDescent="0.3">
      <c r="A48" s="247">
        <v>48948</v>
      </c>
      <c r="B48" s="237" t="s">
        <v>209</v>
      </c>
      <c r="C48" s="252"/>
      <c r="D48" s="201">
        <v>15000</v>
      </c>
      <c r="E48" s="196"/>
      <c r="F48" s="253"/>
      <c r="G48" s="254"/>
      <c r="H48" s="254"/>
      <c r="I48" s="251">
        <f t="shared" si="10"/>
        <v>15000</v>
      </c>
      <c r="J48" s="168"/>
    </row>
    <row r="49" spans="1:10" thickBot="1" x14ac:dyDescent="0.25">
      <c r="A49" s="255">
        <v>920</v>
      </c>
      <c r="B49" s="256" t="s">
        <v>210</v>
      </c>
      <c r="C49" s="257">
        <f>C50</f>
        <v>235000</v>
      </c>
      <c r="D49" s="257">
        <f t="shared" ref="D49:J49" si="11">D50</f>
        <v>0</v>
      </c>
      <c r="E49" s="257">
        <f t="shared" si="11"/>
        <v>0</v>
      </c>
      <c r="F49" s="257">
        <f t="shared" si="11"/>
        <v>0</v>
      </c>
      <c r="G49" s="257">
        <f t="shared" si="11"/>
        <v>0</v>
      </c>
      <c r="H49" s="257">
        <f t="shared" si="11"/>
        <v>0</v>
      </c>
      <c r="I49" s="258">
        <f t="shared" si="11"/>
        <v>235000</v>
      </c>
      <c r="J49" s="257">
        <f t="shared" si="11"/>
        <v>13484.29</v>
      </c>
    </row>
    <row r="50" spans="1:10" thickBot="1" x14ac:dyDescent="0.25">
      <c r="A50" s="259">
        <v>92175</v>
      </c>
      <c r="B50" s="260" t="s">
        <v>211</v>
      </c>
      <c r="C50" s="261">
        <f>SUM(C51:C57)</f>
        <v>235000</v>
      </c>
      <c r="D50" s="261">
        <f t="shared" ref="D50:J50" si="12">SUM(D51:D57)</f>
        <v>0</v>
      </c>
      <c r="E50" s="261">
        <f t="shared" si="12"/>
        <v>0</v>
      </c>
      <c r="F50" s="261">
        <f t="shared" si="12"/>
        <v>0</v>
      </c>
      <c r="G50" s="261">
        <f t="shared" si="12"/>
        <v>0</v>
      </c>
      <c r="H50" s="261">
        <f t="shared" si="12"/>
        <v>0</v>
      </c>
      <c r="I50" s="262">
        <f t="shared" si="12"/>
        <v>235000</v>
      </c>
      <c r="J50" s="261">
        <f t="shared" si="12"/>
        <v>13484.29</v>
      </c>
    </row>
    <row r="51" spans="1:10" x14ac:dyDescent="0.25">
      <c r="A51" s="263">
        <v>45667</v>
      </c>
      <c r="B51" s="264" t="s">
        <v>212</v>
      </c>
      <c r="C51" s="217">
        <v>20000</v>
      </c>
      <c r="D51" s="265"/>
      <c r="E51" s="266"/>
      <c r="F51" s="265"/>
      <c r="G51" s="266"/>
      <c r="H51" s="267"/>
      <c r="I51" s="268">
        <f>SUM(C51:H51)</f>
        <v>20000</v>
      </c>
      <c r="J51" s="168"/>
    </row>
    <row r="52" spans="1:10" x14ac:dyDescent="0.25">
      <c r="A52" s="185">
        <v>47281</v>
      </c>
      <c r="B52" s="269" t="s">
        <v>213</v>
      </c>
      <c r="C52" s="235">
        <v>5000</v>
      </c>
      <c r="D52" s="248"/>
      <c r="E52" s="249"/>
      <c r="F52" s="248"/>
      <c r="G52" s="249"/>
      <c r="H52" s="270"/>
      <c r="I52" s="271">
        <f t="shared" ref="I52:I57" si="13">SUM(C52:H52)</f>
        <v>5000</v>
      </c>
      <c r="J52" s="168"/>
    </row>
    <row r="53" spans="1:10" x14ac:dyDescent="0.25">
      <c r="A53" s="185">
        <v>45685</v>
      </c>
      <c r="B53" s="269" t="s">
        <v>214</v>
      </c>
      <c r="C53" s="235">
        <v>15000</v>
      </c>
      <c r="D53" s="248"/>
      <c r="E53" s="249"/>
      <c r="F53" s="248"/>
      <c r="G53" s="249"/>
      <c r="H53" s="270"/>
      <c r="I53" s="271">
        <f t="shared" si="13"/>
        <v>15000</v>
      </c>
      <c r="J53" s="168">
        <v>13484.29</v>
      </c>
    </row>
    <row r="54" spans="1:10" ht="14.25" customHeight="1" x14ac:dyDescent="0.25">
      <c r="A54" s="185">
        <v>44179</v>
      </c>
      <c r="B54" s="269" t="s">
        <v>215</v>
      </c>
      <c r="C54" s="168">
        <v>30000</v>
      </c>
      <c r="D54" s="248"/>
      <c r="E54" s="249"/>
      <c r="F54" s="248"/>
      <c r="G54" s="249"/>
      <c r="H54" s="270"/>
      <c r="I54" s="271">
        <f t="shared" si="13"/>
        <v>30000</v>
      </c>
      <c r="J54" s="168"/>
    </row>
    <row r="55" spans="1:10" x14ac:dyDescent="0.25">
      <c r="A55" s="247">
        <v>48951</v>
      </c>
      <c r="B55" s="272" t="s">
        <v>216</v>
      </c>
      <c r="C55" s="235">
        <v>30000</v>
      </c>
      <c r="D55" s="248">
        <v>0</v>
      </c>
      <c r="E55" s="249"/>
      <c r="F55" s="248"/>
      <c r="G55" s="249"/>
      <c r="H55" s="270"/>
      <c r="I55" s="271">
        <f t="shared" si="13"/>
        <v>30000</v>
      </c>
      <c r="J55" s="168"/>
    </row>
    <row r="56" spans="1:10" ht="30" customHeight="1" x14ac:dyDescent="0.25">
      <c r="A56" s="247">
        <v>48953</v>
      </c>
      <c r="B56" s="269" t="s">
        <v>217</v>
      </c>
      <c r="C56" s="235">
        <v>15000</v>
      </c>
      <c r="D56" s="248"/>
      <c r="E56" s="249"/>
      <c r="F56" s="248"/>
      <c r="G56" s="249"/>
      <c r="H56" s="270"/>
      <c r="I56" s="271">
        <f t="shared" si="13"/>
        <v>15000</v>
      </c>
      <c r="J56" s="168"/>
    </row>
    <row r="57" spans="1:10" ht="15.75" thickBot="1" x14ac:dyDescent="0.3">
      <c r="A57" s="198">
        <v>41675</v>
      </c>
      <c r="B57" s="273" t="s">
        <v>218</v>
      </c>
      <c r="C57" s="274">
        <v>120000</v>
      </c>
      <c r="D57" s="275">
        <v>0</v>
      </c>
      <c r="E57" s="274"/>
      <c r="F57" s="275"/>
      <c r="G57" s="274"/>
      <c r="H57" s="276"/>
      <c r="I57" s="277">
        <f t="shared" si="13"/>
        <v>120000</v>
      </c>
      <c r="J57" s="168"/>
    </row>
    <row r="58" spans="1:10" thickBot="1" x14ac:dyDescent="0.25">
      <c r="A58" s="278">
        <v>94020</v>
      </c>
      <c r="B58" s="279" t="s">
        <v>219</v>
      </c>
      <c r="C58" s="280">
        <f>C59</f>
        <v>0</v>
      </c>
      <c r="D58" s="280">
        <f t="shared" ref="D58:J58" si="14">D59</f>
        <v>0</v>
      </c>
      <c r="E58" s="280">
        <f t="shared" si="14"/>
        <v>0</v>
      </c>
      <c r="F58" s="280">
        <f t="shared" si="14"/>
        <v>1468</v>
      </c>
      <c r="G58" s="280">
        <f t="shared" si="14"/>
        <v>0</v>
      </c>
      <c r="H58" s="280">
        <f t="shared" si="14"/>
        <v>0</v>
      </c>
      <c r="I58" s="281">
        <f t="shared" si="14"/>
        <v>1468</v>
      </c>
      <c r="J58" s="280">
        <f t="shared" si="14"/>
        <v>0</v>
      </c>
    </row>
    <row r="59" spans="1:10" ht="15.75" thickBot="1" x14ac:dyDescent="0.3">
      <c r="A59" s="282">
        <v>47282</v>
      </c>
      <c r="B59" s="283" t="s">
        <v>220</v>
      </c>
      <c r="C59" s="284">
        <v>0</v>
      </c>
      <c r="D59" s="285"/>
      <c r="E59" s="286"/>
      <c r="F59" s="285">
        <v>1468</v>
      </c>
      <c r="G59" s="286"/>
      <c r="H59" s="286"/>
      <c r="I59" s="287">
        <f>SUM(C59:H59)</f>
        <v>1468</v>
      </c>
      <c r="J59" s="288"/>
    </row>
  </sheetData>
  <mergeCells count="2">
    <mergeCell ref="C3:I3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RAPORTI FINAN JAN-QERSH</vt:lpstr>
      <vt:lpstr>janar-qershor 2019</vt:lpstr>
      <vt:lpstr>krahasimi jan-qersh 2019-18</vt:lpstr>
      <vt:lpstr>MALLRAT DHE SHERBIMET</vt:lpstr>
      <vt:lpstr>RAPORT I THV  jan-qersh 2019</vt:lpstr>
      <vt:lpstr>INVESTIME KAPITALE JAN-QER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Axhami</dc:creator>
  <cp:lastModifiedBy>Windows User</cp:lastModifiedBy>
  <cp:lastPrinted>2019-07-16T07:06:42Z</cp:lastPrinted>
  <dcterms:created xsi:type="dcterms:W3CDTF">2019-07-09T07:17:41Z</dcterms:created>
  <dcterms:modified xsi:type="dcterms:W3CDTF">2019-07-31T13:26:27Z</dcterms:modified>
</cp:coreProperties>
</file>